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6" windowHeight="7752" tabRatio="892" firstSheet="4" activeTab="4"/>
  </bookViews>
  <sheets>
    <sheet name="10.02.10" sheetId="17" state="hidden" r:id="rId1"/>
    <sheet name="01.03.10" sheetId="18" state="hidden" r:id="rId2"/>
    <sheet name="02.08.10" sheetId="19" state="hidden" r:id="rId3"/>
    <sheet name="Наценка (2)" sheetId="33" state="hidden" r:id="rId4"/>
    <sheet name="направляющие, петли" sheetId="56" r:id="rId5"/>
    <sheet name="ручки" sheetId="55" r:id="rId6"/>
    <sheet name="Наценка на кромку" sheetId="28" state="hidden" r:id="rId7"/>
  </sheets>
  <externalReferences>
    <externalReference r:id="rId8"/>
  </externalReferences>
  <definedNames>
    <definedName name="_xlnm.Print_Area" localSheetId="1">'01.03.10'!$A$1:$F$100</definedName>
    <definedName name="_xlnm.Print_Area" localSheetId="2">'02.08.10'!$A$1:$F$100</definedName>
    <definedName name="_xlnm.Print_Area" localSheetId="0">'10.02.10'!$A$1:$F$94</definedName>
    <definedName name="_xlnm.Print_Area" localSheetId="4">'направляющие, петли'!$A$2:$E$83</definedName>
    <definedName name="_xlnm.Print_Area" localSheetId="6">'Наценка на кромку'!$A$1:$S$12</definedName>
    <definedName name="_xlnm.Print_Area" localSheetId="5">ручки!$A$5:$F$34</definedName>
  </definedNames>
  <calcPr calcId="125725" refMode="R1C1"/>
</workbook>
</file>

<file path=xl/calcChain.xml><?xml version="1.0" encoding="utf-8"?>
<calcChain xmlns="http://schemas.openxmlformats.org/spreadsheetml/2006/main">
  <c r="N12" i="33"/>
  <c r="M12"/>
  <c r="K12"/>
  <c r="L12" s="1"/>
  <c r="I12"/>
  <c r="J12" s="1"/>
  <c r="D12"/>
  <c r="N11"/>
  <c r="M11"/>
  <c r="K11"/>
  <c r="L11" s="1"/>
  <c r="I11"/>
  <c r="J11" s="1"/>
  <c r="D11"/>
  <c r="N10"/>
  <c r="M10"/>
  <c r="K10"/>
  <c r="L10" s="1"/>
  <c r="I10"/>
  <c r="J10" s="1"/>
  <c r="D10"/>
  <c r="N9"/>
  <c r="M9"/>
  <c r="K9"/>
  <c r="L9" s="1"/>
  <c r="I9"/>
  <c r="J9" s="1"/>
  <c r="F9"/>
  <c r="D9"/>
  <c r="N8"/>
  <c r="M8"/>
  <c r="K8"/>
  <c r="L8" s="1"/>
  <c r="I8"/>
  <c r="J8" s="1"/>
  <c r="F8"/>
  <c r="F11" s="1"/>
  <c r="E8"/>
  <c r="E12" s="1"/>
  <c r="D8"/>
  <c r="G8" s="1"/>
  <c r="H8" s="1"/>
  <c r="P8" s="1"/>
  <c r="R8" s="1"/>
  <c r="F9" i="28"/>
  <c r="F8"/>
  <c r="G8" s="1"/>
  <c r="F7"/>
  <c r="F6"/>
  <c r="G6" s="1"/>
  <c r="F11"/>
  <c r="G9"/>
  <c r="G7"/>
  <c r="H7"/>
  <c r="G11"/>
  <c r="I11" s="1"/>
  <c r="F10"/>
  <c r="G10" s="1"/>
  <c r="F37"/>
  <c r="F38"/>
  <c r="F39"/>
  <c r="F40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36"/>
  <c r="O12"/>
  <c r="J12"/>
  <c r="M12"/>
  <c r="P12" s="1"/>
  <c r="O11"/>
  <c r="M11"/>
  <c r="P11"/>
  <c r="O10"/>
  <c r="J10"/>
  <c r="M10" s="1"/>
  <c r="P10" s="1"/>
  <c r="O9"/>
  <c r="J9"/>
  <c r="M9" s="1"/>
  <c r="P9" s="1"/>
  <c r="O8"/>
  <c r="M8"/>
  <c r="P8" s="1"/>
  <c r="J8"/>
  <c r="O7"/>
  <c r="J7"/>
  <c r="M7" s="1"/>
  <c r="P7" s="1"/>
  <c r="O6"/>
  <c r="J6"/>
  <c r="M6" s="1"/>
  <c r="P6" s="1"/>
  <c r="E63" i="19"/>
  <c r="E64"/>
  <c r="E65"/>
  <c r="E66"/>
  <c r="E67"/>
  <c r="E68"/>
  <c r="E68" i="18"/>
  <c r="E67"/>
  <c r="E66"/>
  <c r="E65"/>
  <c r="E64"/>
  <c r="E63"/>
  <c r="Q11" i="28"/>
  <c r="S11"/>
  <c r="R11"/>
  <c r="I7"/>
  <c r="H9"/>
  <c r="I9"/>
  <c r="E9" i="33"/>
  <c r="G9" s="1"/>
  <c r="H9" s="1"/>
  <c r="P9" s="1"/>
  <c r="R9" s="1"/>
  <c r="F10"/>
  <c r="Q6" i="28" l="1"/>
  <c r="S6" s="1"/>
  <c r="R6"/>
  <c r="R8"/>
  <c r="Q8"/>
  <c r="S8" s="1"/>
  <c r="Q10"/>
  <c r="S10" s="1"/>
  <c r="R10"/>
  <c r="I6"/>
  <c r="H6"/>
  <c r="Q7"/>
  <c r="S7" s="1"/>
  <c r="R7"/>
  <c r="Q12"/>
  <c r="S12" s="1"/>
  <c r="R12"/>
  <c r="I10"/>
  <c r="H10"/>
  <c r="I8"/>
  <c r="H8"/>
  <c r="R9"/>
  <c r="Q9"/>
  <c r="S9" s="1"/>
  <c r="G12" i="33"/>
  <c r="H12" s="1"/>
  <c r="H11" i="28"/>
  <c r="F12" i="33"/>
  <c r="O8"/>
  <c r="Q8" s="1"/>
  <c r="P12"/>
  <c r="R12" s="1"/>
  <c r="E11"/>
  <c r="G11" s="1"/>
  <c r="H11" s="1"/>
  <c r="P11" s="1"/>
  <c r="R11" s="1"/>
  <c r="E10"/>
  <c r="G10" s="1"/>
  <c r="H10" s="1"/>
  <c r="O10" s="1"/>
  <c r="Q10" s="1"/>
  <c r="O9"/>
  <c r="Q9" s="1"/>
  <c r="O12"/>
  <c r="Q12" s="1"/>
  <c r="P10" l="1"/>
  <c r="R10" s="1"/>
  <c r="O11"/>
  <c r="Q11" s="1"/>
</calcChain>
</file>

<file path=xl/sharedStrings.xml><?xml version="1.0" encoding="utf-8"?>
<sst xmlns="http://schemas.openxmlformats.org/spreadsheetml/2006/main" count="724" uniqueCount="306">
  <si>
    <t>"УТВЕРЖДАЮ"</t>
  </si>
  <si>
    <t>Генеральный директор                 C.Д.Долганова</t>
  </si>
  <si>
    <t>Толщина</t>
  </si>
  <si>
    <t>Площадь,</t>
  </si>
  <si>
    <t>Цена 1 листа</t>
  </si>
  <si>
    <t>п/п</t>
  </si>
  <si>
    <t>мм</t>
  </si>
  <si>
    <t>м2</t>
  </si>
  <si>
    <t>с НДС, руб.</t>
  </si>
  <si>
    <t>Бук</t>
  </si>
  <si>
    <t>Отпускная цена с учетом НДС ,включает стоимость упаковки одной пачки продукции</t>
  </si>
  <si>
    <t>Размер</t>
  </si>
  <si>
    <t>3000*600*28</t>
  </si>
  <si>
    <t>01 апреля 2005 г.</t>
  </si>
  <si>
    <t>Белая, Черная</t>
  </si>
  <si>
    <t>Долганова С.Д.</t>
  </si>
  <si>
    <t>за рулон</t>
  </si>
  <si>
    <t>за п/м</t>
  </si>
  <si>
    <t>Кромка ПВХ (без клея) 150 п/м-рулон</t>
  </si>
  <si>
    <t>Мебельная кромка Б/кл. 19мм (400 п/м -рулон)</t>
  </si>
  <si>
    <t>Мебельная кромка с кл. 19мм (200 п/м - рулон)</t>
  </si>
  <si>
    <t>Утверждаю:</t>
  </si>
  <si>
    <t>ПРАЙС-ЛИСТ</t>
  </si>
  <si>
    <t>№</t>
  </si>
  <si>
    <t>ДВП простая 1 сорт (до 1 пачки)</t>
  </si>
  <si>
    <t>2745х1700</t>
  </si>
  <si>
    <t>Коммерческий директор</t>
  </si>
  <si>
    <t>В.В.Попов</t>
  </si>
  <si>
    <t>Главный бухгалтер</t>
  </si>
  <si>
    <t>Экономист</t>
  </si>
  <si>
    <t>ДВП простая 1 сорт (от 100 листов)</t>
  </si>
  <si>
    <t>ДВП простая 1 сорт (до 100 листов)</t>
  </si>
  <si>
    <t>2745*1220</t>
  </si>
  <si>
    <t>Синяя 1748, Красный, Желтая, Зеленая,</t>
  </si>
  <si>
    <t>Аллюминий 8582</t>
  </si>
  <si>
    <t>3000*32</t>
  </si>
  <si>
    <t>Мебельный щит</t>
  </si>
  <si>
    <t>3000*600*6</t>
  </si>
  <si>
    <t>3000*600*38</t>
  </si>
  <si>
    <t>Столешница матовая</t>
  </si>
  <si>
    <t>3000*900*28</t>
  </si>
  <si>
    <t>Бескровная Е.В.</t>
  </si>
  <si>
    <t>Н.И.Печенкин</t>
  </si>
  <si>
    <t>Кромка для столешницы (с/к, б/к)</t>
  </si>
  <si>
    <t>3000*50</t>
  </si>
  <si>
    <t>Планка 28мм, 38мм</t>
  </si>
  <si>
    <t>Уголок уплотнительный</t>
  </si>
  <si>
    <t>Комплект заглушек к плинтусу</t>
  </si>
  <si>
    <t xml:space="preserve">МДФ (плита средней плотности) </t>
  </si>
  <si>
    <t>2440*1830</t>
  </si>
  <si>
    <t>МДФ (плита средней плотности) - белая (одностороняя)</t>
  </si>
  <si>
    <t>не слоевая:</t>
  </si>
  <si>
    <t>бук 5151 (265); вишня оксфорд 4971;</t>
  </si>
  <si>
    <t>слоевая :</t>
  </si>
  <si>
    <t>груша 4985; груша 5417; груша 3067;</t>
  </si>
  <si>
    <t xml:space="preserve">дуб рустикальный; орех 3042; </t>
  </si>
  <si>
    <t>орех 3053; орех 4892; орех канада;</t>
  </si>
  <si>
    <t xml:space="preserve">серо-голубой; махон; терра желтая; </t>
  </si>
  <si>
    <t>в ассортименте</t>
  </si>
  <si>
    <t>ольха 3047; белый 2500</t>
  </si>
  <si>
    <t xml:space="preserve">каштан 4121; мрамор; терра зеленая; </t>
  </si>
  <si>
    <t>дуб седан; дуб ясный; дуб атланта;</t>
  </si>
  <si>
    <t>бук 5111 (255); клен 5703</t>
  </si>
  <si>
    <t>Наименование  изделия</t>
  </si>
  <si>
    <t>ДВПо однотонные, древесные декоры 1 сорт (до 1 пачки)</t>
  </si>
  <si>
    <t>ТСН-20 (до 100 листов)</t>
  </si>
  <si>
    <t>___________ Л.А.Останина</t>
  </si>
  <si>
    <t>ТСН-20 (от 100 листов) со склада Старки</t>
  </si>
  <si>
    <t>ТСН-20 (от 100 листов) со склада Ува</t>
  </si>
  <si>
    <t>ДВП простая 1 сорт (от 1 пачки) со склада Старки</t>
  </si>
  <si>
    <t>ДВП простая 1 сорт (от 1 пачки) со склада Ува</t>
  </si>
  <si>
    <t>ДВП простая 1 сорт (от еврофуры - 1750 листов) *</t>
  </si>
  <si>
    <t>ДВПо однотонные, древ декоры 1с. (от еврофуры - 1750 листов) *</t>
  </si>
  <si>
    <t>ТСН-20 (от еврофуры - 1600 листов) *</t>
  </si>
  <si>
    <t>ДВПо однотонные, древ декоры 1с. (от 1 пачки) со склада Старки</t>
  </si>
  <si>
    <t>ДВПо однотонные, древ декоры 1с. (от 1 пачки) со склада Ува</t>
  </si>
  <si>
    <t>* Отгрузки в объеме еврофуры производятсясо склада завода изготовителля.</t>
  </si>
  <si>
    <t>ДВП простая 1 сорт (от еврофуры - 2200 листов) *</t>
  </si>
  <si>
    <t>Заместитель директора по экономике и финансам ООО-фирма"Элма"</t>
  </si>
  <si>
    <t>Адрес : 426000,п. Старки, ул Спортивная, 77  тел./факс :  (3412)  606-000</t>
  </si>
  <si>
    <t>ДВП облагороженная, ДВП без покрытия, столешницы, щит мебельный, мебельную кромка</t>
  </si>
  <si>
    <t>Спецпредложение!</t>
  </si>
  <si>
    <t>Столешницы и мебельные щиты производства г. Самара</t>
  </si>
  <si>
    <t>от 15.02.10г.</t>
  </si>
  <si>
    <t>2800*2070</t>
  </si>
  <si>
    <t>МДФ (плита средней плотности) (от 1 листа)</t>
  </si>
  <si>
    <t>МДФ (плита средней плотности) (от 1 пачки)</t>
  </si>
  <si>
    <t>МДФ (плита средней плотности) - односторонняя (от 1 листа)</t>
  </si>
  <si>
    <t>МДФ (плита средней плотности) - односторонняя (от 1 пачки)</t>
  </si>
  <si>
    <t>А.Е. Марюткина</t>
  </si>
  <si>
    <t>от 01.03.10г.</t>
  </si>
  <si>
    <t>Исполнительный директор</t>
  </si>
  <si>
    <t>___________ Е.Г. Серова</t>
  </si>
  <si>
    <t>от 02.08.10г.</t>
  </si>
  <si>
    <t>Цена, руб. с НДС</t>
  </si>
  <si>
    <t>Наценка, руб. без НДС</t>
  </si>
  <si>
    <t>Номенклатура</t>
  </si>
  <si>
    <t>Серая</t>
  </si>
  <si>
    <t>Текстура</t>
  </si>
  <si>
    <t>Поддон</t>
  </si>
  <si>
    <t>Наценка, %</t>
  </si>
  <si>
    <t>Наценка на кромку меламиновую с октября 2011 г.</t>
  </si>
  <si>
    <t>Цвет</t>
  </si>
  <si>
    <t>Синяя, Красная, Желтая, Зеленая, Аллюминий, Оранж</t>
  </si>
  <si>
    <t>с клеем - однослойная 40 мм</t>
  </si>
  <si>
    <t>с клеем - однослойная 19 мм</t>
  </si>
  <si>
    <t>без клея - однослойная 19 мм</t>
  </si>
  <si>
    <t>Клен</t>
  </si>
  <si>
    <t>Бук, Вишня Оксфорд, Белый, Черный, Серый, Бук Бавария</t>
  </si>
  <si>
    <t>Бук, Вишня Оксфорд, Белый, Черный, Серый, Бук Бавария, Каштан Венге, Ольха</t>
  </si>
  <si>
    <t>Цена                 завода, руб./пгм с НДС</t>
  </si>
  <si>
    <t>Старая цена по прайсу, руб./пгм с НДС</t>
  </si>
  <si>
    <t>Транспорт, руб. с НДС</t>
  </si>
  <si>
    <t>Входная цена, руб./пгм с НДС</t>
  </si>
  <si>
    <t>с клеем -                                                 слоевая                        19 мм</t>
  </si>
  <si>
    <t>без клея -                          слоевая                     19 мм</t>
  </si>
  <si>
    <t>с клеем                      19 мм</t>
  </si>
  <si>
    <t>без клея                              19 мм</t>
  </si>
  <si>
    <t>Бук Темный, Бук Светлый, Вишня, Каштан, Клен, Крем, Ольха, Орех, Бук Бавария, Дуб, Дуб Молочный</t>
  </si>
  <si>
    <t>Груша, Каштан, Мрамор, Терра Зеленая, Терра Желтая, Дуб, Дуб Рускальный, Орех, Орех Канада, Лазурь, Махагон, Ольха, Легно Табак, Набукко, Дуб Седан, Бук, Дуб Ясный, Дуб Атланта, Дуб Молочный, Клен, Слива Валлис</t>
  </si>
  <si>
    <t xml:space="preserve"> Кромка меламиновая </t>
  </si>
  <si>
    <t>-</t>
  </si>
  <si>
    <t>Клен 5750</t>
  </si>
  <si>
    <t>Наценка, старая, руб.</t>
  </si>
  <si>
    <t>Наценка старая, %</t>
  </si>
  <si>
    <t>Кромка без клея</t>
  </si>
  <si>
    <t>1313 Бежевый</t>
  </si>
  <si>
    <t>алюминий 8582</t>
  </si>
  <si>
    <t>Белая, Маяк-Техноцелл фон</t>
  </si>
  <si>
    <t>Белый 2500</t>
  </si>
  <si>
    <t>бук бавария 5111 (255)</t>
  </si>
  <si>
    <t>Бук Бавария, 5151 (265)</t>
  </si>
  <si>
    <t>Вишня 4908</t>
  </si>
  <si>
    <t>Вишня оксфорд R4971</t>
  </si>
  <si>
    <t>Дуб млечный 4120 25мм</t>
  </si>
  <si>
    <t>Дуб, 4120</t>
  </si>
  <si>
    <t>Каштан Венге R3084</t>
  </si>
  <si>
    <t>клен 5750</t>
  </si>
  <si>
    <t>Ольха 3047</t>
  </si>
  <si>
    <t>Ольха 3047.</t>
  </si>
  <si>
    <t>Орех 3042</t>
  </si>
  <si>
    <t>Орех 3053</t>
  </si>
  <si>
    <t>Орех 4892</t>
  </si>
  <si>
    <t>Серый</t>
  </si>
  <si>
    <t>кромка мел. с/к</t>
  </si>
  <si>
    <t>Кромка с клеем</t>
  </si>
  <si>
    <t>Бежевый U1313</t>
  </si>
  <si>
    <t>белая 2250</t>
  </si>
  <si>
    <t>бук бавария 5111(255)</t>
  </si>
  <si>
    <t>бук бавария 5151 (265)</t>
  </si>
  <si>
    <t>Вишня темная R5638</t>
  </si>
  <si>
    <t>Груша 5417</t>
  </si>
  <si>
    <t>Дуб молочный 4120</t>
  </si>
  <si>
    <t>Дуб рустикальный</t>
  </si>
  <si>
    <t>Дуб ясный 4286</t>
  </si>
  <si>
    <t>Желтая</t>
  </si>
  <si>
    <t>каштан венге R 3084</t>
  </si>
  <si>
    <t>Клен R5750 40мм</t>
  </si>
  <si>
    <t>Красная</t>
  </si>
  <si>
    <t>Легно табак R3081</t>
  </si>
  <si>
    <t>Махон 5633</t>
  </si>
  <si>
    <t>Набукко 3144 19 мм</t>
  </si>
  <si>
    <t>Небесная Лазурь 1717</t>
  </si>
  <si>
    <t>Оранж</t>
  </si>
  <si>
    <t>Синий 1748</t>
  </si>
  <si>
    <t>слива 3071</t>
  </si>
  <si>
    <t>Терра Оранж (225м/р) 70629</t>
  </si>
  <si>
    <t>Черная</t>
  </si>
  <si>
    <t>Кромка с клеем.</t>
  </si>
  <si>
    <t>Желтая, 999/5 сорт 1</t>
  </si>
  <si>
    <t>Зеленый, Маяк-Техноцелл фон (1 сорт)</t>
  </si>
  <si>
    <t>Орех, 170/3 сорт 1 (итальянец)</t>
  </si>
  <si>
    <t>С/с + транспорт., руб./пгм с НДС</t>
  </si>
  <si>
    <t>ООО "Увадрев-Холдинг"</t>
  </si>
  <si>
    <t>Декоры</t>
  </si>
  <si>
    <t>Титан</t>
  </si>
  <si>
    <t>Всегда рады сотрудничеству. Ждем Ваших заявок.</t>
  </si>
  <si>
    <t>Наценка на ЛДСтП формата 2750х1830 мм. с 12.12.2012</t>
  </si>
  <si>
    <t>Ижевск, 05.12.2012</t>
  </si>
  <si>
    <t>Кат.</t>
  </si>
  <si>
    <t>Цена , руб./м2</t>
  </si>
  <si>
    <t>Упаковка, руб./м2</t>
  </si>
  <si>
    <t>Доставка, руб./м2</t>
  </si>
  <si>
    <t>Себ-ть, руб./м2 с НДС</t>
  </si>
  <si>
    <t>Себ-ть, руб./лист с НДС</t>
  </si>
  <si>
    <t>от листа</t>
  </si>
  <si>
    <t>от пачки</t>
  </si>
  <si>
    <t>Текущая цена                  руб./м2</t>
  </si>
  <si>
    <t>Текущая цена             руб./лист</t>
  </si>
  <si>
    <t>Текущая цена,               руб./м2</t>
  </si>
  <si>
    <t>Текущая цена,                руб./лист</t>
  </si>
  <si>
    <t>Новые цены, руб./лист</t>
  </si>
  <si>
    <t>Наценка на 1 листе              руб. без НДС</t>
  </si>
  <si>
    <t>Наценка                        на 1 листе, %</t>
  </si>
  <si>
    <t>Бежевый, Белая Береза, Белый,                                      Бук Бавария Светлый,                                     Бук Бавария Тёмный,                                              Бук Натур,                                   Бук Невский, Венге Конго,                                              Вишня Академия,                                               Вишня Оксфорд,                                                                          Дуб Выбеленный,                                                              Дуб Сантана Светлый,                                                          Дуб Сантана Тёмный</t>
  </si>
  <si>
    <t>Индийское Дерево Светлое,                              Клен Мэдисон,                                Ольха Светлая,                                   Ольха Тёмная,                            Орех Итальянский,                                           Орех Ноче Амати,                                      Орех Ноче Гварнери,                                           Орех Ноче Экко,                                                    Светло-Серый,                                  Ясень Шимо Светлый,                                    Ясень Шимо Темный</t>
  </si>
  <si>
    <t>Венге, Венге Конго,                                                 Вяз Классик</t>
  </si>
  <si>
    <t>Дуб Молочный,                                                  Дуб Французский</t>
  </si>
  <si>
    <t>Бук Роузмур, Вишня Аура,                                                                                         Дуб Гальяно, Латте, Латте Светлый, Ноче Марино, Онда</t>
  </si>
  <si>
    <t xml:space="preserve">Палио, Талио, Туя, ФлидВуд,                                                           Фабрика Эш,                                         Швейцарский Вяз  </t>
  </si>
  <si>
    <t>Белый, Салатовый</t>
  </si>
  <si>
    <t>Светло-Синий, Чёрный</t>
  </si>
  <si>
    <t>Алюминий, Персик</t>
  </si>
  <si>
    <t>Ед. измерения</t>
  </si>
  <si>
    <t>№ п/п</t>
  </si>
  <si>
    <t>Наименование изделия</t>
  </si>
  <si>
    <t>Количество шт. в упаковке</t>
  </si>
  <si>
    <t>Направляющие роликовые 250 мм белые</t>
  </si>
  <si>
    <t>комплект</t>
  </si>
  <si>
    <t>Направляющие роликовые 300 мм  белые</t>
  </si>
  <si>
    <t>Направляющие роликовые 350 мм белые</t>
  </si>
  <si>
    <t>Направляющие роликовые 500 мм белые</t>
  </si>
  <si>
    <t>Направляющие шариковые 35/250</t>
  </si>
  <si>
    <t>Направляющие шариковые 35/300</t>
  </si>
  <si>
    <t>Направляющие шариковые 35/350</t>
  </si>
  <si>
    <t>Направляющие шариковые 35/400</t>
  </si>
  <si>
    <t>Направляющие шариковые 35/450</t>
  </si>
  <si>
    <t>Направляющие шариковые 35/500</t>
  </si>
  <si>
    <t>Направляющие шариковые 45/300</t>
  </si>
  <si>
    <t>Направляющие шариковые 45/350</t>
  </si>
  <si>
    <t>Направляющие шариковые 45/400</t>
  </si>
  <si>
    <t>Направляющие шариковые 45/450</t>
  </si>
  <si>
    <t>Направляющие шариковые 45/500</t>
  </si>
  <si>
    <t>Направляющие шариковые 45/550</t>
  </si>
  <si>
    <t xml:space="preserve">НАПРАВЛЯЮЩИЕ </t>
  </si>
  <si>
    <t>ПЕТЛИ</t>
  </si>
  <si>
    <t>Петля накладная  "slid-on" (вес:52гр)</t>
  </si>
  <si>
    <t>шт.</t>
  </si>
  <si>
    <t>Петля вкладная (вес:52гр)</t>
  </si>
  <si>
    <t>Петля полунакладная (вес:52гр)</t>
  </si>
  <si>
    <t>Петля 45 градусов (вес:72,5гр)</t>
  </si>
  <si>
    <t>Петля 90 градусов (вес:72,5гр)</t>
  </si>
  <si>
    <t>Петля карточная</t>
  </si>
  <si>
    <t>КРОНШТЕЙНЫ, ОПОРЫ, ШТАНГИ</t>
  </si>
  <si>
    <t>Кронштейн барный газовый №50/60, №80</t>
  </si>
  <si>
    <t>Опора колесная D-50</t>
  </si>
  <si>
    <t>Опора для мягкой мебели 50*40 хром</t>
  </si>
  <si>
    <t>Опора для мягкой мебели 50*50 хром</t>
  </si>
  <si>
    <t>Штанга хром круг 25*0,70*3000мм</t>
  </si>
  <si>
    <t>Штанга хром овальная 15*0,75*3000</t>
  </si>
  <si>
    <t>Штанга хром круг (для барных стоек) 50*1,0*3000</t>
  </si>
  <si>
    <t>Фланец  d-25</t>
  </si>
  <si>
    <t>ПРОЧЕЕ</t>
  </si>
  <si>
    <t xml:space="preserve">Евровинт-Конфирмат 7*70 </t>
  </si>
  <si>
    <t>Полкодержатель 5*16</t>
  </si>
  <si>
    <t>Подвес для шкафа 5,1 А</t>
  </si>
  <si>
    <t>Штанга выдвижная 250мм хром</t>
  </si>
  <si>
    <t>Штанга выдвижная 300мм хром</t>
  </si>
  <si>
    <t>Штанга выдвижная 350мм хром</t>
  </si>
  <si>
    <t>Штанга выдвижная 400мм хром</t>
  </si>
  <si>
    <t>Код</t>
  </si>
  <si>
    <t>Ручка-рейлинг 10-96-02 хром, 10-96-22 мат. хром</t>
  </si>
  <si>
    <t>Ручка-рейлинг 10-128-02 хром,  10-128-22 мат. хром</t>
  </si>
  <si>
    <t>Ручка-рейлинг 10-160-02 хром, 10-160-22 мат. хром</t>
  </si>
  <si>
    <t>Крючок малый, хром</t>
  </si>
  <si>
    <t>Ручки</t>
  </si>
  <si>
    <t>Посудосушитель 400мм 2-ур. с рамой и 2 поддонами, хром</t>
  </si>
  <si>
    <t>Посудосушитель 500мм 2-ур. с рамой и 2 поддонами, хром</t>
  </si>
  <si>
    <t>Посудосушитель 600мм 2-ур. с рамой и 2 поддонами, хром</t>
  </si>
  <si>
    <t>Посудосушитель 800мм 2-ур. с рамой и 2 поддонами, хром</t>
  </si>
  <si>
    <t>Направляющие шариковые 35/550</t>
  </si>
  <si>
    <t xml:space="preserve">Мини петля прямая 38 мм (вес:40гр)  </t>
  </si>
  <si>
    <t>Направляющие роликовые 550 мм белые</t>
  </si>
  <si>
    <t xml:space="preserve">Стяжка эксцентриковая  с саморезом </t>
  </si>
  <si>
    <t>Стяжка мебельная (межсекционная,( 4*30,5 мм)</t>
  </si>
  <si>
    <t>Ручка-рейлинг 10-256-02 хром,10-256-22 мат. хром</t>
  </si>
  <si>
    <t>Крючок большой, хром</t>
  </si>
  <si>
    <t>Штанга выдвижная 450мм хром</t>
  </si>
  <si>
    <t>Штанга выдвижная 500мм хром</t>
  </si>
  <si>
    <t>Направляющие скрыт.монтажа/500/дов</t>
  </si>
  <si>
    <t>Тандем /расшир/500*140,серый</t>
  </si>
  <si>
    <r>
      <t>Петля накладная  с доводчиком  "slid-on" (вес:98гр)</t>
    </r>
    <r>
      <rPr>
        <sz val="20"/>
        <color indexed="10"/>
        <rFont val="Times New Roman"/>
        <family val="1"/>
        <charset val="204"/>
      </rPr>
      <t xml:space="preserve"> </t>
    </r>
  </si>
  <si>
    <r>
      <t xml:space="preserve">Опора регул. 100*130 пласт. с клипсой не разборная </t>
    </r>
    <r>
      <rPr>
        <b/>
        <sz val="20"/>
        <rFont val="Times New Roman"/>
        <family val="1"/>
        <charset val="204"/>
      </rPr>
      <t>белая</t>
    </r>
    <r>
      <rPr>
        <sz val="20"/>
        <rFont val="Times New Roman"/>
        <family val="1"/>
        <charset val="204"/>
      </rPr>
      <t xml:space="preserve"> </t>
    </r>
  </si>
  <si>
    <r>
      <t xml:space="preserve">Опора регул. 100*130 пласт. с клипсой не разборная </t>
    </r>
    <r>
      <rPr>
        <b/>
        <sz val="20"/>
        <rFont val="Times New Roman"/>
        <family val="1"/>
        <charset val="204"/>
      </rPr>
      <t xml:space="preserve">черная </t>
    </r>
    <r>
      <rPr>
        <sz val="20"/>
        <rFont val="Times New Roman"/>
        <family val="1"/>
        <charset val="204"/>
      </rPr>
      <t xml:space="preserve"> </t>
    </r>
  </si>
  <si>
    <t>Ручка-рейлинг 10-192-02 хром</t>
  </si>
  <si>
    <t>Ручка-рейлинг 10-192-22 мат. хром</t>
  </si>
  <si>
    <t>Тандем /расшир/450*86,серый</t>
  </si>
  <si>
    <t xml:space="preserve">Направляющие роликовые 400 мм Белые </t>
  </si>
  <si>
    <t xml:space="preserve">Направляющие роликовые 450 мм  белые </t>
  </si>
  <si>
    <t>Направляющие скрыт.монтажа/400/дов</t>
  </si>
  <si>
    <t>Направляющие скрыт.монтажа/450/дов</t>
  </si>
  <si>
    <t>Петля полунакладная с доводчиком</t>
  </si>
  <si>
    <t xml:space="preserve">Ручка скоба 96,хром </t>
  </si>
  <si>
    <t xml:space="preserve">Ручка скоба 128,хром </t>
  </si>
  <si>
    <t xml:space="preserve">Ручка скоба 160,хром </t>
  </si>
  <si>
    <t xml:space="preserve">Ручка скоба 192,хром </t>
  </si>
  <si>
    <t>Опора металлическая  для столов 60*710</t>
  </si>
  <si>
    <t xml:space="preserve">Евровинт-Конфирмат 7*50    </t>
  </si>
  <si>
    <t>Петля 90 градусов с доводчиком</t>
  </si>
  <si>
    <t>Петля 45 градусов с доводчиком</t>
  </si>
  <si>
    <t>Посудосушитель 700мм 2-ур. с рамой и 2 поддонами, хром</t>
  </si>
  <si>
    <t>Утверждаю</t>
  </si>
  <si>
    <t>Первый зам. генерального директора</t>
  </si>
  <si>
    <t>______________А.А. Мымрин</t>
  </si>
  <si>
    <t xml:space="preserve">Режим работы: Ежедневно с 8-30 до 17-30, пятница с 8-30 до 15-30 Выходные: суббота, воскресенье </t>
  </si>
  <si>
    <t>Наименование</t>
  </si>
  <si>
    <t>Ручка S5710-128 (30) алюминий</t>
  </si>
  <si>
    <t xml:space="preserve">Ручка мебельная (шарик, d=17) 2050 хром                     </t>
  </si>
  <si>
    <t xml:space="preserve">Ручка мебельная (шарик, d=28) 2051 хром               </t>
  </si>
  <si>
    <t xml:space="preserve">Ручка мебельная (кнопка) 2098 хром </t>
  </si>
  <si>
    <t xml:space="preserve">RC012 SN (2925) мат. никель  </t>
  </si>
  <si>
    <t xml:space="preserve">Ручка RC003SC (2921)  хром мат. </t>
  </si>
  <si>
    <t>Прайс-лист фурнитура</t>
  </si>
  <si>
    <t>Цена руб./шт. с НДС</t>
  </si>
  <si>
    <t>Ижевск                                                                                                                                                  от 01.03.2018</t>
  </si>
  <si>
    <t>Ижевск                                                                                                                                                                от 01.03.2018</t>
  </si>
</sst>
</file>

<file path=xl/styles.xml><?xml version="1.0" encoding="utf-8"?>
<styleSheet xmlns="http://schemas.openxmlformats.org/spreadsheetml/2006/main">
  <numFmts count="8">
    <numFmt numFmtId="164" formatCode="_-* #,##0.00_р_._-;\-* #,##0.00_р_._-;_-* &quot;-&quot;??_р_._-;_-@_-"/>
    <numFmt numFmtId="165" formatCode="_-* #,##0.0000_р_._-;\-* #,##0.0000_р_._-;_-* &quot;-&quot;??_р_._-;_-@_-"/>
    <numFmt numFmtId="166" formatCode="#,##0.00_р_."/>
    <numFmt numFmtId="167" formatCode="#,##0.000;[Red]\-#,##0.000"/>
    <numFmt numFmtId="168" formatCode="#,##0.00;[Red]\-#,##0.00"/>
    <numFmt numFmtId="169" formatCode="0.000;[Red]\-0.000"/>
    <numFmt numFmtId="170" formatCode="0.00;[Red]\-0.00"/>
    <numFmt numFmtId="171" formatCode="0.0%"/>
  </numFmts>
  <fonts count="8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</font>
    <font>
      <sz val="10"/>
      <color indexed="9"/>
      <name val="Arial Cyr"/>
      <charset val="204"/>
    </font>
    <font>
      <sz val="12"/>
      <color indexed="9"/>
      <name val="Times New Roman"/>
      <family val="1"/>
    </font>
    <font>
      <sz val="10"/>
      <color indexed="8"/>
      <name val="Arial Cyr"/>
      <charset val="204"/>
    </font>
    <font>
      <sz val="10"/>
      <color indexed="9"/>
      <name val="Arial Cyr"/>
      <family val="2"/>
      <charset val="204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  <charset val="204"/>
    </font>
    <font>
      <sz val="10"/>
      <color indexed="8"/>
      <name val="Arial Cyr"/>
      <family val="2"/>
      <charset val="204"/>
    </font>
    <font>
      <b/>
      <sz val="12"/>
      <color indexed="9"/>
      <name val="Arial Cyr"/>
      <family val="2"/>
      <charset val="204"/>
    </font>
    <font>
      <sz val="15"/>
      <name val="Arial Cyr"/>
      <family val="2"/>
      <charset val="204"/>
    </font>
    <font>
      <b/>
      <sz val="15"/>
      <name val="Times New Roman"/>
      <family val="1"/>
    </font>
    <font>
      <sz val="16"/>
      <name val="Arial Cyr"/>
      <charset val="204"/>
    </font>
    <font>
      <sz val="16"/>
      <color indexed="8"/>
      <name val="Arial Cyr"/>
      <charset val="204"/>
    </font>
    <font>
      <sz val="15"/>
      <color indexed="8"/>
      <name val="Times New Roman"/>
      <family val="1"/>
      <charset val="204"/>
    </font>
    <font>
      <sz val="15"/>
      <name val="Times New Roman"/>
      <family val="1"/>
    </font>
    <font>
      <sz val="15"/>
      <name val="Arial Cyr"/>
      <charset val="204"/>
    </font>
    <font>
      <b/>
      <sz val="15"/>
      <color indexed="8"/>
      <name val="Times New Roman"/>
      <family val="1"/>
      <charset val="204"/>
    </font>
    <font>
      <b/>
      <sz val="20"/>
      <name val="Arial"/>
      <family val="2"/>
      <charset val="204"/>
    </font>
    <font>
      <b/>
      <sz val="18"/>
      <name val="Arial"/>
      <family val="2"/>
      <charset val="204"/>
    </font>
    <font>
      <b/>
      <sz val="16"/>
      <name val="Arial"/>
      <family val="2"/>
      <charset val="204"/>
    </font>
    <font>
      <b/>
      <i/>
      <sz val="48"/>
      <name val="Arial Narrow"/>
      <family val="2"/>
      <charset val="204"/>
    </font>
    <font>
      <sz val="48"/>
      <name val="Arial"/>
      <family val="2"/>
      <charset val="204"/>
    </font>
    <font>
      <b/>
      <sz val="28"/>
      <name val="Courier New"/>
      <family val="3"/>
      <charset val="204"/>
    </font>
    <font>
      <sz val="24"/>
      <name val="Arial"/>
      <family val="2"/>
      <charset val="204"/>
    </font>
    <font>
      <b/>
      <sz val="18"/>
      <color indexed="8"/>
      <name val="Times New Roman"/>
      <family val="1"/>
    </font>
    <font>
      <b/>
      <sz val="15"/>
      <name val="Arial Cyr"/>
      <charset val="204"/>
    </font>
    <font>
      <sz val="15"/>
      <name val="Arial"/>
      <family val="2"/>
      <charset val="204"/>
    </font>
    <font>
      <b/>
      <sz val="15"/>
      <name val="Arial"/>
      <family val="2"/>
      <charset val="204"/>
    </font>
    <font>
      <sz val="10"/>
      <name val="Arial Cyr"/>
      <charset val="204"/>
    </font>
    <font>
      <sz val="14"/>
      <name val="Arial Cyr"/>
      <charset val="204"/>
    </font>
    <font>
      <sz val="15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4"/>
      <color indexed="8"/>
      <name val="Times New Roman"/>
      <family val="1"/>
      <charset val="204"/>
    </font>
    <font>
      <b/>
      <i/>
      <u/>
      <sz val="28"/>
      <color indexed="8"/>
      <name val="Times New Roman"/>
      <family val="1"/>
      <charset val="204"/>
    </font>
    <font>
      <b/>
      <i/>
      <sz val="19"/>
      <color indexed="8"/>
      <name val="Times New Roman"/>
      <family val="1"/>
      <charset val="204"/>
    </font>
    <font>
      <b/>
      <sz val="19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6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2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7"/>
      <color indexed="8"/>
      <name val="Times New Roman"/>
      <family val="1"/>
      <charset val="204"/>
    </font>
    <font>
      <sz val="17"/>
      <name val="Times New Roman"/>
      <family val="1"/>
      <charset val="204"/>
    </font>
    <font>
      <sz val="19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20"/>
      <color indexed="10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7"/>
      <color indexed="8"/>
      <name val="Times New Roman"/>
      <family val="1"/>
      <charset val="204"/>
    </font>
    <font>
      <b/>
      <sz val="16"/>
      <color theme="1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EAF1DD"/>
      </patternFill>
    </fill>
    <fill>
      <patternFill patternType="solid">
        <fgColor rgb="FFEAF1DD"/>
        <bgColor rgb="FFEAF1DD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</borders>
  <cellStyleXfs count="14">
    <xf numFmtId="0" fontId="0" fillId="0" borderId="0"/>
    <xf numFmtId="0" fontId="36" fillId="0" borderId="0"/>
    <xf numFmtId="0" fontId="56" fillId="0" borderId="0"/>
    <xf numFmtId="0" fontId="54" fillId="0" borderId="0"/>
    <xf numFmtId="0" fontId="56" fillId="0" borderId="0"/>
    <xf numFmtId="0" fontId="36" fillId="0" borderId="0"/>
    <xf numFmtId="0" fontId="48" fillId="0" borderId="0"/>
    <xf numFmtId="0" fontId="48" fillId="0" borderId="0"/>
    <xf numFmtId="0" fontId="55" fillId="0" borderId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36" fillId="0" borderId="0" applyFont="0" applyFill="0" applyBorder="0" applyAlignment="0" applyProtection="0"/>
  </cellStyleXfs>
  <cellXfs count="4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9" fillId="0" borderId="0" xfId="0" applyFont="1" applyBorder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 applyBorder="1"/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6" fillId="0" borderId="0" xfId="0" applyFont="1" applyBorder="1"/>
    <xf numFmtId="0" fontId="19" fillId="0" borderId="0" xfId="0" applyFont="1"/>
    <xf numFmtId="0" fontId="20" fillId="0" borderId="0" xfId="0" applyFont="1"/>
    <xf numFmtId="0" fontId="13" fillId="0" borderId="0" xfId="0" applyFont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2" fontId="10" fillId="0" borderId="9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2" fontId="18" fillId="0" borderId="9" xfId="0" applyNumberFormat="1" applyFont="1" applyBorder="1" applyAlignment="1">
      <alignment horizontal="center"/>
    </xf>
    <xf numFmtId="2" fontId="18" fillId="0" borderId="5" xfId="0" applyNumberFormat="1" applyFont="1" applyBorder="1" applyAlignment="1">
      <alignment horizontal="center"/>
    </xf>
    <xf numFmtId="0" fontId="0" fillId="0" borderId="0" xfId="0" applyAlignment="1">
      <alignment horizontal="fill" vertical="distributed"/>
    </xf>
    <xf numFmtId="0" fontId="27" fillId="0" borderId="0" xfId="0" applyFont="1" applyAlignment="1">
      <alignment horizontal="center" vertical="distributed"/>
    </xf>
    <xf numFmtId="0" fontId="0" fillId="0" borderId="0" xfId="0" applyAlignment="1">
      <alignment horizontal="center" vertical="distributed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5" fillId="0" borderId="0" xfId="0" applyFont="1" applyAlignment="1"/>
    <xf numFmtId="0" fontId="0" fillId="0" borderId="0" xfId="0" applyAlignment="1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4" fillId="0" borderId="0" xfId="0" applyFont="1"/>
    <xf numFmtId="164" fontId="33" fillId="0" borderId="0" xfId="11" applyFont="1" applyAlignment="1">
      <alignment horizontal="center"/>
    </xf>
    <xf numFmtId="165" fontId="23" fillId="0" borderId="0" xfId="11" applyNumberFormat="1" applyFont="1" applyAlignment="1">
      <alignment horizontal="center"/>
    </xf>
    <xf numFmtId="164" fontId="33" fillId="0" borderId="0" xfId="11" applyFont="1" applyAlignment="1">
      <alignment horizontal="left"/>
    </xf>
    <xf numFmtId="0" fontId="35" fillId="0" borderId="0" xfId="0" applyFont="1"/>
    <xf numFmtId="0" fontId="11" fillId="0" borderId="1" xfId="0" applyFont="1" applyBorder="1" applyAlignment="1">
      <alignment vertical="center"/>
    </xf>
    <xf numFmtId="0" fontId="0" fillId="0" borderId="0" xfId="0" applyAlignment="1">
      <alignment horizontal="right" vertical="distributed"/>
    </xf>
    <xf numFmtId="0" fontId="37" fillId="0" borderId="0" xfId="0" applyFont="1" applyAlignment="1">
      <alignment horizontal="right" vertical="distributed"/>
    </xf>
    <xf numFmtId="0" fontId="0" fillId="0" borderId="10" xfId="0" applyBorder="1" applyAlignment="1"/>
    <xf numFmtId="0" fontId="38" fillId="0" borderId="11" xfId="0" applyFont="1" applyBorder="1" applyAlignment="1"/>
    <xf numFmtId="0" fontId="0" fillId="0" borderId="12" xfId="0" applyBorder="1" applyAlignment="1"/>
    <xf numFmtId="0" fontId="21" fillId="0" borderId="8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15" xfId="0" applyFont="1" applyBorder="1"/>
    <xf numFmtId="0" fontId="10" fillId="0" borderId="16" xfId="0" applyFont="1" applyBorder="1"/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2" fontId="10" fillId="0" borderId="20" xfId="0" applyNumberFormat="1" applyFont="1" applyBorder="1" applyAlignment="1">
      <alignment horizontal="center"/>
    </xf>
    <xf numFmtId="2" fontId="10" fillId="0" borderId="21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 vertical="top"/>
    </xf>
    <xf numFmtId="2" fontId="10" fillId="0" borderId="20" xfId="0" applyNumberFormat="1" applyFont="1" applyBorder="1" applyAlignment="1">
      <alignment horizontal="center" vertical="top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2" fontId="10" fillId="0" borderId="24" xfId="0" applyNumberFormat="1" applyFont="1" applyBorder="1" applyAlignment="1">
      <alignment horizontal="center"/>
    </xf>
    <xf numFmtId="2" fontId="11" fillId="0" borderId="8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0" fontId="24" fillId="0" borderId="25" xfId="0" applyFont="1" applyBorder="1"/>
    <xf numFmtId="0" fontId="24" fillId="0" borderId="26" xfId="0" applyFont="1" applyBorder="1"/>
    <xf numFmtId="0" fontId="22" fillId="0" borderId="27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2" fontId="10" fillId="0" borderId="28" xfId="0" applyNumberFormat="1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3" fillId="0" borderId="8" xfId="0" applyFont="1" applyBorder="1"/>
    <xf numFmtId="0" fontId="23" fillId="0" borderId="9" xfId="0" applyFont="1" applyBorder="1" applyAlignment="1">
      <alignment horizontal="center"/>
    </xf>
    <xf numFmtId="2" fontId="11" fillId="0" borderId="22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2" fontId="10" fillId="0" borderId="8" xfId="0" applyNumberFormat="1" applyFont="1" applyBorder="1" applyAlignment="1">
      <alignment horizontal="center" vertical="center"/>
    </xf>
    <xf numFmtId="166" fontId="10" fillId="0" borderId="28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166" fontId="10" fillId="0" borderId="29" xfId="0" applyNumberFormat="1" applyFont="1" applyBorder="1" applyAlignment="1">
      <alignment horizontal="center"/>
    </xf>
    <xf numFmtId="0" fontId="10" fillId="0" borderId="8" xfId="0" applyFont="1" applyBorder="1"/>
    <xf numFmtId="0" fontId="10" fillId="0" borderId="14" xfId="0" applyFont="1" applyBorder="1"/>
    <xf numFmtId="0" fontId="10" fillId="0" borderId="27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30" xfId="0" applyFont="1" applyBorder="1" applyAlignment="1">
      <alignment horizontal="left"/>
    </xf>
    <xf numFmtId="166" fontId="10" fillId="0" borderId="14" xfId="0" applyNumberFormat="1" applyFont="1" applyBorder="1" applyAlignment="1">
      <alignment horizontal="center"/>
    </xf>
    <xf numFmtId="0" fontId="10" fillId="0" borderId="27" xfId="0" applyFont="1" applyBorder="1"/>
    <xf numFmtId="2" fontId="10" fillId="0" borderId="28" xfId="0" applyNumberFormat="1" applyFont="1" applyBorder="1" applyAlignment="1">
      <alignment horizontal="center" vertical="top"/>
    </xf>
    <xf numFmtId="0" fontId="10" fillId="0" borderId="18" xfId="0" applyFont="1" applyBorder="1"/>
    <xf numFmtId="4" fontId="10" fillId="0" borderId="28" xfId="0" applyNumberFormat="1" applyFont="1" applyBorder="1" applyAlignment="1">
      <alignment horizontal="center"/>
    </xf>
    <xf numFmtId="4" fontId="10" fillId="0" borderId="29" xfId="0" applyNumberFormat="1" applyFont="1" applyBorder="1" applyAlignment="1">
      <alignment horizontal="center"/>
    </xf>
    <xf numFmtId="4" fontId="10" fillId="0" borderId="21" xfId="0" applyNumberFormat="1" applyFont="1" applyBorder="1" applyAlignment="1">
      <alignment horizontal="center"/>
    </xf>
    <xf numFmtId="0" fontId="41" fillId="0" borderId="0" xfId="0" applyFont="1"/>
    <xf numFmtId="0" fontId="26" fillId="0" borderId="0" xfId="0" applyFont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37" fillId="0" borderId="0" xfId="0" applyFont="1" applyAlignment="1">
      <alignment horizontal="right"/>
    </xf>
    <xf numFmtId="0" fontId="32" fillId="0" borderId="0" xfId="0" applyFont="1" applyBorder="1" applyAlignment="1">
      <alignment horizontal="center"/>
    </xf>
    <xf numFmtId="4" fontId="10" fillId="0" borderId="19" xfId="0" applyNumberFormat="1" applyFont="1" applyBorder="1" applyAlignment="1">
      <alignment horizontal="center"/>
    </xf>
    <xf numFmtId="4" fontId="10" fillId="0" borderId="20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center" vertical="center"/>
    </xf>
    <xf numFmtId="4" fontId="10" fillId="0" borderId="24" xfId="0" applyNumberFormat="1" applyFont="1" applyBorder="1" applyAlignment="1">
      <alignment horizontal="center" vertical="center"/>
    </xf>
    <xf numFmtId="4" fontId="18" fillId="0" borderId="8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/>
    <xf numFmtId="4" fontId="10" fillId="0" borderId="0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2" fontId="11" fillId="0" borderId="20" xfId="0" applyNumberFormat="1" applyFont="1" applyBorder="1" applyAlignment="1">
      <alignment horizontal="center" vertical="center"/>
    </xf>
    <xf numFmtId="4" fontId="45" fillId="0" borderId="19" xfId="0" applyNumberFormat="1" applyFont="1" applyBorder="1" applyAlignment="1">
      <alignment horizontal="center"/>
    </xf>
    <xf numFmtId="4" fontId="45" fillId="0" borderId="20" xfId="0" applyNumberFormat="1" applyFont="1" applyBorder="1" applyAlignment="1">
      <alignment horizontal="center"/>
    </xf>
    <xf numFmtId="4" fontId="45" fillId="0" borderId="21" xfId="0" applyNumberFormat="1" applyFont="1" applyBorder="1" applyAlignment="1">
      <alignment horizontal="center"/>
    </xf>
    <xf numFmtId="0" fontId="46" fillId="0" borderId="15" xfId="0" applyFont="1" applyBorder="1" applyAlignment="1">
      <alignment horizontal="left"/>
    </xf>
    <xf numFmtId="0" fontId="46" fillId="0" borderId="16" xfId="0" applyFont="1" applyBorder="1" applyAlignment="1">
      <alignment horizontal="left"/>
    </xf>
    <xf numFmtId="0" fontId="46" fillId="0" borderId="17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2" fontId="11" fillId="0" borderId="9" xfId="0" applyNumberFormat="1" applyFont="1" applyBorder="1" applyAlignment="1">
      <alignment horizontal="center" vertical="center"/>
    </xf>
    <xf numFmtId="0" fontId="10" fillId="0" borderId="22" xfId="0" applyFont="1" applyBorder="1"/>
    <xf numFmtId="2" fontId="10" fillId="0" borderId="24" xfId="0" applyNumberFormat="1" applyFont="1" applyBorder="1" applyAlignment="1">
      <alignment horizontal="center" vertical="top"/>
    </xf>
    <xf numFmtId="166" fontId="10" fillId="0" borderId="19" xfId="0" applyNumberFormat="1" applyFont="1" applyBorder="1" applyAlignment="1">
      <alignment horizontal="center"/>
    </xf>
    <xf numFmtId="166" fontId="10" fillId="0" borderId="20" xfId="0" applyNumberFormat="1" applyFont="1" applyBorder="1" applyAlignment="1">
      <alignment horizontal="center"/>
    </xf>
    <xf numFmtId="4" fontId="10" fillId="0" borderId="21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24" fillId="0" borderId="7" xfId="0" applyFont="1" applyBorder="1"/>
    <xf numFmtId="2" fontId="11" fillId="0" borderId="21" xfId="0" applyNumberFormat="1" applyFont="1" applyBorder="1" applyAlignment="1">
      <alignment horizontal="center" vertical="center"/>
    </xf>
    <xf numFmtId="0" fontId="24" fillId="0" borderId="6" xfId="0" applyFont="1" applyBorder="1"/>
    <xf numFmtId="0" fontId="10" fillId="0" borderId="7" xfId="0" applyFont="1" applyBorder="1" applyAlignment="1">
      <alignment horizontal="left"/>
    </xf>
    <xf numFmtId="0" fontId="11" fillId="0" borderId="9" xfId="0" applyFont="1" applyBorder="1" applyAlignment="1">
      <alignment horizontal="center" vertical="center" wrapText="1"/>
    </xf>
    <xf numFmtId="166" fontId="10" fillId="0" borderId="21" xfId="0" applyNumberFormat="1" applyFont="1" applyBorder="1" applyAlignment="1">
      <alignment horizontal="center"/>
    </xf>
    <xf numFmtId="166" fontId="10" fillId="0" borderId="12" xfId="0" applyNumberFormat="1" applyFont="1" applyBorder="1" applyAlignment="1">
      <alignment horizontal="center"/>
    </xf>
    <xf numFmtId="0" fontId="60" fillId="0" borderId="43" xfId="0" applyFont="1" applyFill="1" applyBorder="1" applyAlignment="1">
      <alignment horizontal="center" vertical="center" wrapText="1"/>
    </xf>
    <xf numFmtId="0" fontId="60" fillId="0" borderId="37" xfId="0" applyFont="1" applyFill="1" applyBorder="1" applyAlignment="1">
      <alignment horizontal="center" vertical="center" wrapText="1"/>
    </xf>
    <xf numFmtId="171" fontId="60" fillId="0" borderId="40" xfId="9" applyNumberFormat="1" applyFont="1" applyFill="1" applyBorder="1" applyAlignment="1">
      <alignment horizontal="center" vertical="center"/>
    </xf>
    <xf numFmtId="171" fontId="60" fillId="0" borderId="42" xfId="9" applyNumberFormat="1" applyFont="1" applyFill="1" applyBorder="1" applyAlignment="1">
      <alignment horizontal="center" vertical="center"/>
    </xf>
    <xf numFmtId="0" fontId="0" fillId="0" borderId="0" xfId="0" applyFill="1"/>
    <xf numFmtId="171" fontId="60" fillId="0" borderId="52" xfId="9" applyNumberFormat="1" applyFont="1" applyFill="1" applyBorder="1" applyAlignment="1">
      <alignment horizontal="center" vertical="center"/>
    </xf>
    <xf numFmtId="171" fontId="60" fillId="0" borderId="46" xfId="9" applyNumberFormat="1" applyFont="1" applyFill="1" applyBorder="1" applyAlignment="1">
      <alignment horizontal="center" vertical="center"/>
    </xf>
    <xf numFmtId="4" fontId="60" fillId="0" borderId="43" xfId="0" applyNumberFormat="1" applyFont="1" applyFill="1" applyBorder="1" applyAlignment="1">
      <alignment horizontal="center" vertical="center" wrapText="1"/>
    </xf>
    <xf numFmtId="4" fontId="60" fillId="0" borderId="43" xfId="0" applyNumberFormat="1" applyFont="1" applyFill="1" applyBorder="1" applyAlignment="1">
      <alignment horizontal="center" vertical="center"/>
    </xf>
    <xf numFmtId="4" fontId="47" fillId="0" borderId="43" xfId="0" applyNumberFormat="1" applyFont="1" applyFill="1" applyBorder="1" applyAlignment="1">
      <alignment horizontal="center" vertical="center"/>
    </xf>
    <xf numFmtId="4" fontId="47" fillId="0" borderId="43" xfId="0" applyNumberFormat="1" applyFont="1" applyFill="1" applyBorder="1"/>
    <xf numFmtId="4" fontId="60" fillId="0" borderId="37" xfId="0" applyNumberFormat="1" applyFont="1" applyFill="1" applyBorder="1" applyAlignment="1">
      <alignment horizontal="center" vertical="center" wrapText="1"/>
    </xf>
    <xf numFmtId="4" fontId="47" fillId="0" borderId="37" xfId="0" applyNumberFormat="1" applyFont="1" applyFill="1" applyBorder="1" applyAlignment="1">
      <alignment horizontal="center" vertical="center"/>
    </xf>
    <xf numFmtId="4" fontId="47" fillId="0" borderId="37" xfId="0" applyNumberFormat="1" applyFont="1" applyFill="1" applyBorder="1"/>
    <xf numFmtId="4" fontId="60" fillId="0" borderId="37" xfId="0" applyNumberFormat="1" applyFont="1" applyFill="1" applyBorder="1" applyAlignment="1">
      <alignment horizontal="center" vertical="center"/>
    </xf>
    <xf numFmtId="4" fontId="60" fillId="0" borderId="40" xfId="0" applyNumberFormat="1" applyFont="1" applyFill="1" applyBorder="1" applyAlignment="1">
      <alignment horizontal="center" vertical="center" wrapText="1"/>
    </xf>
    <xf numFmtId="0" fontId="51" fillId="2" borderId="53" xfId="7" applyNumberFormat="1" applyFont="1" applyFill="1" applyBorder="1" applyAlignment="1">
      <alignment horizontal="left" vertical="top" wrapText="1"/>
    </xf>
    <xf numFmtId="167" fontId="51" fillId="2" borderId="53" xfId="7" applyNumberFormat="1" applyFont="1" applyFill="1" applyBorder="1" applyAlignment="1">
      <alignment horizontal="right" vertical="top" wrapText="1"/>
    </xf>
    <xf numFmtId="168" fontId="51" fillId="2" borderId="53" xfId="7" applyNumberFormat="1" applyFont="1" applyFill="1" applyBorder="1" applyAlignment="1">
      <alignment horizontal="right" vertical="top" wrapText="1"/>
    </xf>
    <xf numFmtId="0" fontId="52" fillId="2" borderId="53" xfId="7" applyNumberFormat="1" applyFont="1" applyFill="1" applyBorder="1" applyAlignment="1">
      <alignment horizontal="left" vertical="top" wrapText="1"/>
    </xf>
    <xf numFmtId="167" fontId="52" fillId="2" borderId="53" xfId="7" applyNumberFormat="1" applyFont="1" applyFill="1" applyBorder="1" applyAlignment="1">
      <alignment horizontal="right" vertical="top" wrapText="1"/>
    </xf>
    <xf numFmtId="168" fontId="52" fillId="2" borderId="53" xfId="7" applyNumberFormat="1" applyFont="1" applyFill="1" applyBorder="1" applyAlignment="1">
      <alignment horizontal="right" vertical="top" wrapText="1"/>
    </xf>
    <xf numFmtId="170" fontId="52" fillId="2" borderId="53" xfId="7" applyNumberFormat="1" applyFont="1" applyFill="1" applyBorder="1" applyAlignment="1">
      <alignment horizontal="right" vertical="top" wrapText="1"/>
    </xf>
    <xf numFmtId="169" fontId="52" fillId="2" borderId="53" xfId="7" applyNumberFormat="1" applyFont="1" applyFill="1" applyBorder="1" applyAlignment="1">
      <alignment horizontal="right" vertical="top" wrapText="1"/>
    </xf>
    <xf numFmtId="0" fontId="52" fillId="2" borderId="53" xfId="7" applyNumberFormat="1" applyFont="1" applyFill="1" applyBorder="1" applyAlignment="1">
      <alignment horizontal="right" vertical="top" wrapText="1"/>
    </xf>
    <xf numFmtId="2" fontId="0" fillId="0" borderId="0" xfId="0" applyNumberFormat="1"/>
    <xf numFmtId="2" fontId="0" fillId="3" borderId="0" xfId="0" applyNumberFormat="1" applyFill="1"/>
    <xf numFmtId="2" fontId="0" fillId="5" borderId="0" xfId="0" applyNumberFormat="1" applyFill="1"/>
    <xf numFmtId="2" fontId="0" fillId="6" borderId="0" xfId="0" applyNumberFormat="1" applyFill="1"/>
    <xf numFmtId="171" fontId="60" fillId="0" borderId="43" xfId="9" applyNumberFormat="1" applyFont="1" applyFill="1" applyBorder="1" applyAlignment="1">
      <alignment horizontal="center" vertical="center" wrapText="1"/>
    </xf>
    <xf numFmtId="0" fontId="60" fillId="0" borderId="40" xfId="0" applyFont="1" applyFill="1" applyBorder="1" applyAlignment="1">
      <alignment horizontal="center" vertical="center" wrapText="1"/>
    </xf>
    <xf numFmtId="171" fontId="60" fillId="0" borderId="40" xfId="9" applyNumberFormat="1" applyFont="1" applyFill="1" applyBorder="1" applyAlignment="1">
      <alignment horizontal="center" vertical="center" wrapText="1"/>
    </xf>
    <xf numFmtId="4" fontId="60" fillId="0" borderId="40" xfId="0" applyNumberFormat="1" applyFont="1" applyFill="1" applyBorder="1" applyAlignment="1">
      <alignment horizontal="center" vertical="center"/>
    </xf>
    <xf numFmtId="0" fontId="50" fillId="0" borderId="39" xfId="6" applyNumberFormat="1" applyFont="1" applyFill="1" applyBorder="1" applyAlignment="1">
      <alignment horizontal="center" vertical="center" wrapText="1"/>
    </xf>
    <xf numFmtId="0" fontId="50" fillId="0" borderId="44" xfId="6" applyNumberFormat="1" applyFont="1" applyFill="1" applyBorder="1" applyAlignment="1">
      <alignment horizontal="center" vertical="center" wrapText="1"/>
    </xf>
    <xf numFmtId="0" fontId="50" fillId="0" borderId="36" xfId="6" applyNumberFormat="1" applyFont="1" applyFill="1" applyBorder="1" applyAlignment="1">
      <alignment horizontal="center" vertical="center" wrapText="1"/>
    </xf>
    <xf numFmtId="0" fontId="47" fillId="0" borderId="0" xfId="8" applyFont="1"/>
    <xf numFmtId="0" fontId="56" fillId="0" borderId="0" xfId="2"/>
    <xf numFmtId="0" fontId="61" fillId="0" borderId="0" xfId="2" applyFont="1" applyAlignment="1">
      <alignment vertical="center"/>
    </xf>
    <xf numFmtId="0" fontId="62" fillId="0" borderId="0" xfId="2" applyFont="1"/>
    <xf numFmtId="0" fontId="61" fillId="0" borderId="0" xfId="2" applyFont="1"/>
    <xf numFmtId="0" fontId="63" fillId="7" borderId="54" xfId="2" applyFont="1" applyFill="1" applyBorder="1" applyAlignment="1">
      <alignment horizontal="center" vertical="center"/>
    </xf>
    <xf numFmtId="0" fontId="63" fillId="7" borderId="55" xfId="2" applyFont="1" applyFill="1" applyBorder="1" applyAlignment="1">
      <alignment horizontal="center" vertical="center"/>
    </xf>
    <xf numFmtId="0" fontId="63" fillId="8" borderId="56" xfId="2" applyFont="1" applyFill="1" applyBorder="1" applyAlignment="1">
      <alignment horizontal="center" vertical="center" wrapText="1"/>
    </xf>
    <xf numFmtId="0" fontId="63" fillId="9" borderId="56" xfId="2" applyFont="1" applyFill="1" applyBorder="1" applyAlignment="1">
      <alignment horizontal="center" vertical="center" wrapText="1"/>
    </xf>
    <xf numFmtId="0" fontId="62" fillId="0" borderId="57" xfId="2" applyFont="1" applyBorder="1" applyAlignment="1">
      <alignment horizontal="center" vertical="center"/>
    </xf>
    <xf numFmtId="0" fontId="64" fillId="0" borderId="54" xfId="2" applyFont="1" applyBorder="1" applyAlignment="1">
      <alignment horizontal="left" vertical="center" wrapText="1" indent="1"/>
    </xf>
    <xf numFmtId="4" fontId="65" fillId="0" borderId="54" xfId="2" applyNumberFormat="1" applyFont="1" applyBorder="1" applyAlignment="1">
      <alignment horizontal="center" vertical="center"/>
    </xf>
    <xf numFmtId="2" fontId="65" fillId="0" borderId="54" xfId="2" applyNumberFormat="1" applyFont="1" applyBorder="1" applyAlignment="1">
      <alignment horizontal="center" vertical="center"/>
    </xf>
    <xf numFmtId="2" fontId="63" fillId="0" borderId="54" xfId="2" applyNumberFormat="1" applyFont="1" applyBorder="1" applyAlignment="1">
      <alignment horizontal="center" vertical="center"/>
    </xf>
    <xf numFmtId="2" fontId="65" fillId="0" borderId="54" xfId="2" applyNumberFormat="1" applyFont="1" applyFill="1" applyBorder="1" applyAlignment="1">
      <alignment horizontal="center" vertical="center"/>
    </xf>
    <xf numFmtId="3" fontId="65" fillId="0" borderId="54" xfId="2" applyNumberFormat="1" applyFont="1" applyFill="1" applyBorder="1" applyAlignment="1">
      <alignment horizontal="center" vertical="center"/>
    </xf>
    <xf numFmtId="4" fontId="63" fillId="0" borderId="54" xfId="2" applyNumberFormat="1" applyFont="1" applyBorder="1" applyAlignment="1">
      <alignment horizontal="center" vertical="center"/>
    </xf>
    <xf numFmtId="171" fontId="65" fillId="0" borderId="54" xfId="2" applyNumberFormat="1" applyFont="1" applyBorder="1" applyAlignment="1">
      <alignment horizontal="center" vertical="center"/>
    </xf>
    <xf numFmtId="171" fontId="65" fillId="0" borderId="55" xfId="2" applyNumberFormat="1" applyFont="1" applyBorder="1" applyAlignment="1">
      <alignment horizontal="center" vertical="center"/>
    </xf>
    <xf numFmtId="0" fontId="62" fillId="0" borderId="58" xfId="2" applyFont="1" applyBorder="1" applyAlignment="1">
      <alignment horizontal="center" vertical="center"/>
    </xf>
    <xf numFmtId="0" fontId="64" fillId="0" borderId="59" xfId="2" applyFont="1" applyBorder="1" applyAlignment="1">
      <alignment horizontal="left" vertical="center" wrapText="1" indent="1"/>
    </xf>
    <xf numFmtId="4" fontId="65" fillId="0" borderId="59" xfId="2" applyNumberFormat="1" applyFont="1" applyBorder="1" applyAlignment="1">
      <alignment horizontal="center" vertical="center"/>
    </xf>
    <xf numFmtId="2" fontId="65" fillId="0" borderId="59" xfId="2" applyNumberFormat="1" applyFont="1" applyBorder="1" applyAlignment="1">
      <alignment horizontal="center" vertical="center"/>
    </xf>
    <xf numFmtId="2" fontId="63" fillId="0" borderId="59" xfId="2" applyNumberFormat="1" applyFont="1" applyBorder="1" applyAlignment="1">
      <alignment horizontal="center" vertical="center"/>
    </xf>
    <xf numFmtId="2" fontId="65" fillId="0" borderId="59" xfId="2" applyNumberFormat="1" applyFont="1" applyFill="1" applyBorder="1" applyAlignment="1">
      <alignment horizontal="center" vertical="center"/>
    </xf>
    <xf numFmtId="3" fontId="65" fillId="0" borderId="59" xfId="2" applyNumberFormat="1" applyFont="1" applyFill="1" applyBorder="1" applyAlignment="1">
      <alignment horizontal="center" vertical="center"/>
    </xf>
    <xf numFmtId="4" fontId="63" fillId="0" borderId="59" xfId="2" applyNumberFormat="1" applyFont="1" applyBorder="1" applyAlignment="1">
      <alignment horizontal="center" vertical="center"/>
    </xf>
    <xf numFmtId="171" fontId="65" fillId="0" borderId="59" xfId="2" applyNumberFormat="1" applyFont="1" applyBorder="1" applyAlignment="1">
      <alignment horizontal="center" vertical="center"/>
    </xf>
    <xf numFmtId="171" fontId="65" fillId="0" borderId="60" xfId="2" applyNumberFormat="1" applyFont="1" applyBorder="1" applyAlignment="1">
      <alignment horizontal="center" vertical="center"/>
    </xf>
    <xf numFmtId="0" fontId="64" fillId="0" borderId="59" xfId="2" applyFont="1" applyBorder="1" applyAlignment="1">
      <alignment horizontal="left" vertical="center" indent="1"/>
    </xf>
    <xf numFmtId="0" fontId="62" fillId="0" borderId="61" xfId="2" applyFont="1" applyBorder="1" applyAlignment="1">
      <alignment horizontal="center" vertical="center"/>
    </xf>
    <xf numFmtId="0" fontId="64" fillId="0" borderId="62" xfId="2" applyFont="1" applyBorder="1" applyAlignment="1">
      <alignment horizontal="left" vertical="center" indent="1"/>
    </xf>
    <xf numFmtId="4" fontId="65" fillId="0" borderId="62" xfId="2" applyNumberFormat="1" applyFont="1" applyBorder="1" applyAlignment="1">
      <alignment horizontal="center" vertical="center"/>
    </xf>
    <xf numFmtId="2" fontId="65" fillId="0" borderId="62" xfId="2" applyNumberFormat="1" applyFont="1" applyBorder="1" applyAlignment="1">
      <alignment horizontal="center" vertical="center"/>
    </xf>
    <xf numFmtId="2" fontId="63" fillId="0" borderId="62" xfId="2" applyNumberFormat="1" applyFont="1" applyBorder="1" applyAlignment="1">
      <alignment horizontal="center" vertical="center"/>
    </xf>
    <xf numFmtId="2" fontId="65" fillId="0" borderId="62" xfId="2" applyNumberFormat="1" applyFont="1" applyFill="1" applyBorder="1" applyAlignment="1">
      <alignment horizontal="center" vertical="center"/>
    </xf>
    <xf numFmtId="3" fontId="65" fillId="0" borderId="62" xfId="2" applyNumberFormat="1" applyFont="1" applyFill="1" applyBorder="1" applyAlignment="1">
      <alignment horizontal="center" vertical="center"/>
    </xf>
    <xf numFmtId="4" fontId="63" fillId="0" borderId="62" xfId="2" applyNumberFormat="1" applyFont="1" applyBorder="1" applyAlignment="1">
      <alignment horizontal="center" vertical="center"/>
    </xf>
    <xf numFmtId="171" fontId="65" fillId="0" borderId="62" xfId="2" applyNumberFormat="1" applyFont="1" applyBorder="1" applyAlignment="1">
      <alignment horizontal="center" vertical="center"/>
    </xf>
    <xf numFmtId="171" fontId="65" fillId="0" borderId="63" xfId="2" applyNumberFormat="1" applyFont="1" applyBorder="1" applyAlignment="1">
      <alignment horizontal="center" vertical="center"/>
    </xf>
    <xf numFmtId="0" fontId="57" fillId="0" borderId="0" xfId="8" applyFont="1"/>
    <xf numFmtId="4" fontId="47" fillId="0" borderId="0" xfId="1" applyNumberFormat="1" applyFont="1"/>
    <xf numFmtId="0" fontId="47" fillId="0" borderId="0" xfId="1" applyFont="1"/>
    <xf numFmtId="0" fontId="53" fillId="0" borderId="0" xfId="5" applyFont="1" applyBorder="1" applyAlignment="1">
      <alignment horizontal="center"/>
    </xf>
    <xf numFmtId="4" fontId="47" fillId="0" borderId="0" xfId="1" applyNumberFormat="1" applyFont="1" applyBorder="1"/>
    <xf numFmtId="0" fontId="68" fillId="2" borderId="0" xfId="1" applyNumberFormat="1" applyFont="1" applyFill="1" applyBorder="1" applyAlignment="1">
      <alignment horizontal="center" vertical="center"/>
    </xf>
    <xf numFmtId="0" fontId="53" fillId="0" borderId="0" xfId="5" applyFont="1" applyBorder="1" applyAlignment="1">
      <alignment horizontal="center"/>
    </xf>
    <xf numFmtId="0" fontId="53" fillId="0" borderId="0" xfId="5" applyFont="1" applyBorder="1" applyAlignment="1">
      <alignment horizontal="center"/>
    </xf>
    <xf numFmtId="0" fontId="71" fillId="0" borderId="0" xfId="0" applyFont="1" applyAlignment="1">
      <alignment horizontal="left"/>
    </xf>
    <xf numFmtId="0" fontId="71" fillId="0" borderId="0" xfId="0" applyFont="1" applyAlignment="1">
      <alignment horizontal="center" vertical="center"/>
    </xf>
    <xf numFmtId="0" fontId="73" fillId="0" borderId="0" xfId="0" applyFont="1" applyAlignment="1">
      <alignment vertical="center"/>
    </xf>
    <xf numFmtId="0" fontId="73" fillId="0" borderId="0" xfId="0" applyFont="1" applyAlignment="1">
      <alignment horizontal="center" vertical="center"/>
    </xf>
    <xf numFmtId="0" fontId="68" fillId="10" borderId="43" xfId="1" applyFont="1" applyFill="1" applyBorder="1" applyAlignment="1">
      <alignment horizontal="center" vertical="center"/>
    </xf>
    <xf numFmtId="0" fontId="68" fillId="10" borderId="43" xfId="1" applyFont="1" applyFill="1" applyBorder="1" applyAlignment="1">
      <alignment horizontal="left"/>
    </xf>
    <xf numFmtId="0" fontId="68" fillId="10" borderId="43" xfId="1" applyFont="1" applyFill="1" applyBorder="1" applyAlignment="1">
      <alignment vertical="center" wrapText="1"/>
    </xf>
    <xf numFmtId="0" fontId="68" fillId="10" borderId="43" xfId="1" applyFont="1" applyFill="1" applyBorder="1" applyAlignment="1">
      <alignment horizontal="left" vertical="center" wrapText="1"/>
    </xf>
    <xf numFmtId="0" fontId="67" fillId="10" borderId="44" xfId="1" applyFont="1" applyFill="1" applyBorder="1" applyAlignment="1">
      <alignment horizontal="center" vertical="center" wrapText="1"/>
    </xf>
    <xf numFmtId="2" fontId="68" fillId="10" borderId="45" xfId="1" applyNumberFormat="1" applyFont="1" applyFill="1" applyBorder="1" applyAlignment="1">
      <alignment horizontal="center" vertical="center" wrapText="1"/>
    </xf>
    <xf numFmtId="0" fontId="67" fillId="10" borderId="36" xfId="1" applyFont="1" applyFill="1" applyBorder="1" applyAlignment="1">
      <alignment horizontal="center" vertical="center" wrapText="1"/>
    </xf>
    <xf numFmtId="0" fontId="68" fillId="10" borderId="37" xfId="1" applyFont="1" applyFill="1" applyBorder="1" applyAlignment="1">
      <alignment horizontal="left" vertical="center" wrapText="1"/>
    </xf>
    <xf numFmtId="0" fontId="68" fillId="10" borderId="37" xfId="1" applyFont="1" applyFill="1" applyBorder="1" applyAlignment="1">
      <alignment horizontal="center" vertical="center"/>
    </xf>
    <xf numFmtId="0" fontId="71" fillId="0" borderId="0" xfId="0" applyFont="1" applyAlignment="1">
      <alignment horizontal="left"/>
    </xf>
    <xf numFmtId="0" fontId="68" fillId="10" borderId="43" xfId="1" applyNumberFormat="1" applyFont="1" applyFill="1" applyBorder="1" applyAlignment="1">
      <alignment horizontal="center" vertical="center"/>
    </xf>
    <xf numFmtId="0" fontId="68" fillId="10" borderId="37" xfId="1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17" fillId="0" borderId="50" xfId="0" applyFont="1" applyBorder="1" applyAlignment="1">
      <alignment vertical="center" wrapText="1"/>
    </xf>
    <xf numFmtId="0" fontId="17" fillId="0" borderId="41" xfId="0" applyFont="1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4" fillId="0" borderId="2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0" xfId="0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64" xfId="0" applyBorder="1" applyAlignment="1">
      <alignment vertical="center"/>
    </xf>
    <xf numFmtId="0" fontId="17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2" fontId="10" fillId="0" borderId="2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1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0" fillId="0" borderId="65" xfId="0" applyFont="1" applyBorder="1" applyAlignment="1">
      <alignment vertical="center" wrapText="1"/>
    </xf>
    <xf numFmtId="0" fontId="39" fillId="0" borderId="66" xfId="0" applyFont="1" applyBorder="1" applyAlignment="1">
      <alignment vertical="center" wrapText="1"/>
    </xf>
    <xf numFmtId="0" fontId="23" fillId="0" borderId="31" xfId="0" applyFont="1" applyBorder="1" applyAlignment="1">
      <alignment horizontal="center" wrapText="1"/>
    </xf>
    <xf numFmtId="0" fontId="0" fillId="0" borderId="31" xfId="0" applyBorder="1" applyAlignment="1">
      <alignment wrapText="1"/>
    </xf>
    <xf numFmtId="0" fontId="0" fillId="0" borderId="7" xfId="0" applyBorder="1" applyAlignment="1">
      <alignment wrapText="1"/>
    </xf>
    <xf numFmtId="0" fontId="11" fillId="0" borderId="4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29" xfId="0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0" fillId="0" borderId="65" xfId="0" applyFont="1" applyBorder="1" applyAlignment="1">
      <alignment horizontal="left" vertical="center" wrapText="1"/>
    </xf>
    <xf numFmtId="0" fontId="39" fillId="0" borderId="66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center" wrapText="1"/>
    </xf>
    <xf numFmtId="0" fontId="11" fillId="0" borderId="29" xfId="0" applyFont="1" applyBorder="1" applyAlignment="1">
      <alignment horizontal="left" vertical="center"/>
    </xf>
    <xf numFmtId="2" fontId="11" fillId="0" borderId="8" xfId="0" applyNumberFormat="1" applyFont="1" applyBorder="1" applyAlignment="1">
      <alignment horizontal="center" vertical="center"/>
    </xf>
    <xf numFmtId="2" fontId="11" fillId="0" borderId="27" xfId="0" applyNumberFormat="1" applyFont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2" fontId="11" fillId="0" borderId="28" xfId="0" applyNumberFormat="1" applyFont="1" applyBorder="1" applyAlignment="1">
      <alignment horizontal="center" vertical="center"/>
    </xf>
    <xf numFmtId="2" fontId="11" fillId="0" borderId="20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2" fontId="11" fillId="0" borderId="22" xfId="0" applyNumberFormat="1" applyFont="1" applyBorder="1" applyAlignment="1">
      <alignment horizontal="center" vertical="center"/>
    </xf>
    <xf numFmtId="2" fontId="11" fillId="0" borderId="5" xfId="0" applyNumberFormat="1" applyFont="1" applyBorder="1" applyAlignment="1">
      <alignment horizontal="center" vertical="center"/>
    </xf>
    <xf numFmtId="2" fontId="11" fillId="0" borderId="30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/>
    </xf>
    <xf numFmtId="2" fontId="11" fillId="0" borderId="16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2" fontId="11" fillId="0" borderId="17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3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37" fillId="0" borderId="0" xfId="0" applyFont="1" applyAlignment="1">
      <alignment horizontal="right" vertical="distributed"/>
    </xf>
    <xf numFmtId="0" fontId="42" fillId="0" borderId="0" xfId="0" applyFont="1" applyBorder="1" applyAlignment="1">
      <alignment horizontal="center"/>
    </xf>
    <xf numFmtId="0" fontId="31" fillId="0" borderId="0" xfId="0" applyFont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0" fontId="10" fillId="0" borderId="48" xfId="0" applyFont="1" applyBorder="1" applyAlignment="1">
      <alignment horizontal="left" vertical="center" wrapText="1"/>
    </xf>
    <xf numFmtId="0" fontId="39" fillId="0" borderId="47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/>
    </xf>
    <xf numFmtId="0" fontId="17" fillId="0" borderId="49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31" fillId="0" borderId="0" xfId="0" applyFont="1" applyFill="1" applyAlignment="1">
      <alignment horizontal="center" vertical="center"/>
    </xf>
    <xf numFmtId="0" fontId="63" fillId="9" borderId="67" xfId="2" applyFont="1" applyFill="1" applyBorder="1" applyAlignment="1">
      <alignment horizontal="center" vertical="center" wrapText="1"/>
    </xf>
    <xf numFmtId="0" fontId="63" fillId="9" borderId="68" xfId="2" applyFont="1" applyFill="1" applyBorder="1" applyAlignment="1">
      <alignment horizontal="center" vertical="center" wrapText="1"/>
    </xf>
    <xf numFmtId="0" fontId="66" fillId="0" borderId="0" xfId="2" applyFont="1" applyAlignment="1">
      <alignment horizontal="center" vertical="center"/>
    </xf>
    <xf numFmtId="0" fontId="61" fillId="0" borderId="0" xfId="2" applyFont="1" applyAlignment="1">
      <alignment horizontal="left" vertical="center" indent="1"/>
    </xf>
    <xf numFmtId="0" fontId="63" fillId="9" borderId="57" xfId="2" applyFont="1" applyFill="1" applyBorder="1" applyAlignment="1">
      <alignment horizontal="center" vertical="center" wrapText="1"/>
    </xf>
    <xf numFmtId="0" fontId="63" fillId="9" borderId="69" xfId="2" applyFont="1" applyFill="1" applyBorder="1" applyAlignment="1">
      <alignment horizontal="center" vertical="center" wrapText="1"/>
    </xf>
    <xf numFmtId="0" fontId="63" fillId="7" borderId="54" xfId="2" applyFont="1" applyFill="1" applyBorder="1" applyAlignment="1">
      <alignment horizontal="center" vertical="center"/>
    </xf>
    <xf numFmtId="0" fontId="63" fillId="7" borderId="56" xfId="2" applyFont="1" applyFill="1" applyBorder="1" applyAlignment="1">
      <alignment horizontal="center" vertical="center"/>
    </xf>
    <xf numFmtId="0" fontId="63" fillId="9" borderId="54" xfId="2" applyFont="1" applyFill="1" applyBorder="1" applyAlignment="1">
      <alignment horizontal="center" vertical="center" wrapText="1"/>
    </xf>
    <xf numFmtId="0" fontId="63" fillId="9" borderId="56" xfId="2" applyFont="1" applyFill="1" applyBorder="1" applyAlignment="1">
      <alignment horizontal="center" vertical="center" wrapText="1"/>
    </xf>
    <xf numFmtId="0" fontId="63" fillId="7" borderId="54" xfId="2" applyFont="1" applyFill="1" applyBorder="1" applyAlignment="1">
      <alignment horizontal="center"/>
    </xf>
    <xf numFmtId="0" fontId="77" fillId="0" borderId="0" xfId="8" applyFont="1" applyAlignment="1">
      <alignment horizontal="center" vertical="center"/>
    </xf>
    <xf numFmtId="0" fontId="75" fillId="0" borderId="0" xfId="0" applyFont="1" applyBorder="1" applyAlignment="1">
      <alignment horizontal="center" wrapText="1"/>
    </xf>
    <xf numFmtId="49" fontId="53" fillId="10" borderId="33" xfId="0" applyNumberFormat="1" applyFont="1" applyFill="1" applyBorder="1" applyAlignment="1">
      <alignment horizontal="center" vertical="center" wrapText="1"/>
    </xf>
    <xf numFmtId="49" fontId="53" fillId="10" borderId="44" xfId="0" applyNumberFormat="1" applyFont="1" applyFill="1" applyBorder="1" applyAlignment="1">
      <alignment horizontal="center" vertical="center" wrapText="1"/>
    </xf>
    <xf numFmtId="49" fontId="53" fillId="10" borderId="34" xfId="0" applyNumberFormat="1" applyFont="1" applyFill="1" applyBorder="1" applyAlignment="1">
      <alignment horizontal="center" vertical="center" wrapText="1"/>
    </xf>
    <xf numFmtId="49" fontId="53" fillId="10" borderId="43" xfId="0" applyNumberFormat="1" applyFont="1" applyFill="1" applyBorder="1" applyAlignment="1">
      <alignment horizontal="center" vertical="center" wrapText="1"/>
    </xf>
    <xf numFmtId="0" fontId="53" fillId="10" borderId="34" xfId="0" applyFont="1" applyFill="1" applyBorder="1" applyAlignment="1">
      <alignment horizontal="center" vertical="center" wrapText="1"/>
    </xf>
    <xf numFmtId="0" fontId="53" fillId="10" borderId="43" xfId="0" applyFont="1" applyFill="1" applyBorder="1" applyAlignment="1">
      <alignment horizontal="center" vertical="center" wrapText="1"/>
    </xf>
    <xf numFmtId="2" fontId="53" fillId="10" borderId="35" xfId="0" applyNumberFormat="1" applyFont="1" applyFill="1" applyBorder="1" applyAlignment="1">
      <alignment horizontal="center" vertical="center" wrapText="1"/>
    </xf>
    <xf numFmtId="2" fontId="53" fillId="10" borderId="45" xfId="0" applyNumberFormat="1" applyFont="1" applyFill="1" applyBorder="1" applyAlignment="1">
      <alignment horizontal="center" vertical="center" wrapText="1"/>
    </xf>
    <xf numFmtId="0" fontId="76" fillId="10" borderId="44" xfId="1" applyFont="1" applyFill="1" applyBorder="1" applyAlignment="1">
      <alignment horizontal="center" vertical="center"/>
    </xf>
    <xf numFmtId="0" fontId="76" fillId="10" borderId="43" xfId="1" applyFont="1" applyFill="1" applyBorder="1" applyAlignment="1">
      <alignment horizontal="center" vertical="center"/>
    </xf>
    <xf numFmtId="0" fontId="76" fillId="10" borderId="45" xfId="1" applyFont="1" applyFill="1" applyBorder="1" applyAlignment="1">
      <alignment horizontal="center" vertical="center"/>
    </xf>
    <xf numFmtId="0" fontId="78" fillId="0" borderId="0" xfId="8" applyFont="1" applyAlignment="1">
      <alignment horizontal="center" vertical="center"/>
    </xf>
    <xf numFmtId="2" fontId="53" fillId="10" borderId="34" xfId="0" applyNumberFormat="1" applyFont="1" applyFill="1" applyBorder="1" applyAlignment="1">
      <alignment horizontal="center" vertical="center" wrapText="1"/>
    </xf>
    <xf numFmtId="2" fontId="53" fillId="10" borderId="43" xfId="0" applyNumberFormat="1" applyFont="1" applyFill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/>
    </xf>
    <xf numFmtId="0" fontId="71" fillId="0" borderId="0" xfId="0" applyFont="1" applyAlignment="1">
      <alignment horizontal="left"/>
    </xf>
    <xf numFmtId="0" fontId="80" fillId="0" borderId="0" xfId="8" applyFont="1" applyAlignment="1">
      <alignment horizontal="center"/>
    </xf>
    <xf numFmtId="0" fontId="27" fillId="0" borderId="0" xfId="8" applyFont="1" applyAlignment="1">
      <alignment horizontal="center"/>
    </xf>
    <xf numFmtId="0" fontId="79" fillId="10" borderId="44" xfId="1" applyFont="1" applyFill="1" applyBorder="1" applyAlignment="1">
      <alignment horizontal="center"/>
    </xf>
    <xf numFmtId="0" fontId="79" fillId="10" borderId="43" xfId="1" applyFont="1" applyFill="1" applyBorder="1" applyAlignment="1">
      <alignment horizontal="center"/>
    </xf>
    <xf numFmtId="0" fontId="79" fillId="10" borderId="45" xfId="1" applyFont="1" applyFill="1" applyBorder="1" applyAlignment="1">
      <alignment horizontal="center"/>
    </xf>
    <xf numFmtId="0" fontId="58" fillId="0" borderId="0" xfId="0" applyFont="1" applyAlignment="1">
      <alignment horizontal="center"/>
    </xf>
    <xf numFmtId="0" fontId="59" fillId="4" borderId="33" xfId="0" applyFont="1" applyFill="1" applyBorder="1" applyAlignment="1">
      <alignment horizontal="center" vertical="center"/>
    </xf>
    <xf numFmtId="0" fontId="59" fillId="4" borderId="44" xfId="0" applyFont="1" applyFill="1" applyBorder="1" applyAlignment="1">
      <alignment horizontal="center" vertical="center"/>
    </xf>
    <xf numFmtId="0" fontId="59" fillId="4" borderId="36" xfId="0" applyFont="1" applyFill="1" applyBorder="1" applyAlignment="1">
      <alignment horizontal="center" vertical="center"/>
    </xf>
    <xf numFmtId="0" fontId="59" fillId="4" borderId="34" xfId="0" applyFont="1" applyFill="1" applyBorder="1" applyAlignment="1">
      <alignment horizontal="center" vertical="center" wrapText="1"/>
    </xf>
    <xf numFmtId="0" fontId="59" fillId="4" borderId="43" xfId="0" applyFont="1" applyFill="1" applyBorder="1" applyAlignment="1">
      <alignment horizontal="center" vertical="center" wrapText="1"/>
    </xf>
    <xf numFmtId="0" fontId="59" fillId="4" borderId="37" xfId="0" applyFont="1" applyFill="1" applyBorder="1" applyAlignment="1">
      <alignment horizontal="center" vertical="center" wrapText="1"/>
    </xf>
    <xf numFmtId="0" fontId="59" fillId="4" borderId="34" xfId="0" applyFont="1" applyFill="1" applyBorder="1" applyAlignment="1">
      <alignment horizontal="center" vertical="center"/>
    </xf>
    <xf numFmtId="0" fontId="59" fillId="4" borderId="35" xfId="0" applyFont="1" applyFill="1" applyBorder="1" applyAlignment="1">
      <alignment horizontal="center" vertical="center"/>
    </xf>
    <xf numFmtId="0" fontId="49" fillId="4" borderId="43" xfId="6" applyNumberFormat="1" applyFont="1" applyFill="1" applyBorder="1" applyAlignment="1">
      <alignment horizontal="center" vertical="center" wrapText="1"/>
    </xf>
    <xf numFmtId="0" fontId="49" fillId="4" borderId="37" xfId="6" applyNumberFormat="1" applyFont="1" applyFill="1" applyBorder="1" applyAlignment="1">
      <alignment horizontal="center" vertical="center" wrapText="1"/>
    </xf>
    <xf numFmtId="0" fontId="49" fillId="4" borderId="45" xfId="6" applyNumberFormat="1" applyFont="1" applyFill="1" applyBorder="1" applyAlignment="1">
      <alignment horizontal="center" vertical="center" wrapText="1"/>
    </xf>
    <xf numFmtId="0" fontId="49" fillId="4" borderId="38" xfId="6" applyNumberFormat="1" applyFont="1" applyFill="1" applyBorder="1" applyAlignment="1">
      <alignment horizontal="center" vertical="center" wrapText="1"/>
    </xf>
    <xf numFmtId="2" fontId="68" fillId="10" borderId="45" xfId="1" applyNumberFormat="1" applyFont="1" applyFill="1" applyBorder="1" applyAlignment="1">
      <alignment horizontal="center" vertical="center"/>
    </xf>
    <xf numFmtId="2" fontId="68" fillId="10" borderId="38" xfId="1" applyNumberFormat="1" applyFont="1" applyFill="1" applyBorder="1" applyAlignment="1">
      <alignment horizontal="center" vertical="center"/>
    </xf>
    <xf numFmtId="0" fontId="68" fillId="10" borderId="43" xfId="1" applyNumberFormat="1" applyFont="1" applyFill="1" applyBorder="1" applyAlignment="1">
      <alignment horizontal="center" vertical="center" wrapText="1"/>
    </xf>
    <xf numFmtId="2" fontId="70" fillId="0" borderId="44" xfId="1" applyNumberFormat="1" applyFont="1" applyBorder="1" applyAlignment="1">
      <alignment horizontal="center" vertical="center"/>
    </xf>
    <xf numFmtId="2" fontId="71" fillId="0" borderId="43" xfId="1" applyNumberFormat="1" applyFont="1" applyFill="1" applyBorder="1" applyAlignment="1">
      <alignment vertical="top" wrapText="1"/>
    </xf>
    <xf numFmtId="2" fontId="71" fillId="0" borderId="43" xfId="1" applyNumberFormat="1" applyFont="1" applyFill="1" applyBorder="1" applyAlignment="1">
      <alignment horizontal="center" vertical="center" wrapText="1"/>
    </xf>
    <xf numFmtId="2" fontId="70" fillId="0" borderId="43" xfId="1" applyNumberFormat="1" applyFont="1" applyBorder="1" applyAlignment="1">
      <alignment horizontal="center"/>
    </xf>
    <xf numFmtId="2" fontId="70" fillId="0" borderId="45" xfId="1" applyNumberFormat="1" applyFont="1" applyBorder="1" applyAlignment="1">
      <alignment horizontal="center"/>
    </xf>
    <xf numFmtId="2" fontId="70" fillId="0" borderId="43" xfId="1" applyNumberFormat="1" applyFont="1" applyFill="1" applyBorder="1" applyAlignment="1">
      <alignment vertical="top" wrapText="1"/>
    </xf>
    <xf numFmtId="2" fontId="71" fillId="0" borderId="43" xfId="1" applyNumberFormat="1" applyFont="1" applyBorder="1" applyAlignment="1">
      <alignment vertical="center" wrapText="1"/>
    </xf>
    <xf numFmtId="2" fontId="71" fillId="0" borderId="43" xfId="1" applyNumberFormat="1" applyFont="1" applyBorder="1" applyAlignment="1">
      <alignment horizontal="center" vertical="center" wrapText="1"/>
    </xf>
    <xf numFmtId="2" fontId="71" fillId="2" borderId="43" xfId="1" applyNumberFormat="1" applyFont="1" applyFill="1" applyBorder="1" applyAlignment="1">
      <alignment horizontal="center" vertical="center"/>
    </xf>
    <xf numFmtId="2" fontId="71" fillId="2" borderId="45" xfId="1" applyNumberFormat="1" applyFont="1" applyFill="1" applyBorder="1" applyAlignment="1">
      <alignment horizontal="center" vertical="center"/>
    </xf>
    <xf numFmtId="2" fontId="76" fillId="10" borderId="44" xfId="1" applyNumberFormat="1" applyFont="1" applyFill="1" applyBorder="1" applyAlignment="1">
      <alignment horizontal="center" vertical="center"/>
    </xf>
    <xf numFmtId="2" fontId="76" fillId="10" borderId="43" xfId="1" applyNumberFormat="1" applyFont="1" applyFill="1" applyBorder="1" applyAlignment="1">
      <alignment horizontal="center" vertical="center"/>
    </xf>
    <xf numFmtId="2" fontId="76" fillId="10" borderId="45" xfId="1" applyNumberFormat="1" applyFont="1" applyFill="1" applyBorder="1" applyAlignment="1">
      <alignment horizontal="center" vertical="center"/>
    </xf>
    <xf numFmtId="2" fontId="71" fillId="0" borderId="43" xfId="1" applyNumberFormat="1" applyFont="1" applyBorder="1" applyAlignment="1"/>
    <xf numFmtId="2" fontId="71" fillId="0" borderId="43" xfId="1" applyNumberFormat="1" applyFont="1" applyBorder="1" applyAlignment="1">
      <alignment horizontal="center" vertical="center"/>
    </xf>
    <xf numFmtId="2" fontId="70" fillId="0" borderId="43" xfId="1" applyNumberFormat="1" applyFont="1" applyBorder="1" applyAlignment="1">
      <alignment horizontal="center" vertical="center"/>
    </xf>
    <xf numFmtId="2" fontId="70" fillId="0" borderId="45" xfId="1" applyNumberFormat="1" applyFont="1" applyBorder="1" applyAlignment="1">
      <alignment horizontal="center" vertical="center"/>
    </xf>
    <xf numFmtId="2" fontId="71" fillId="0" borderId="43" xfId="0" applyNumberFormat="1" applyFont="1" applyBorder="1" applyAlignment="1"/>
    <xf numFmtId="2" fontId="74" fillId="0" borderId="43" xfId="1" applyNumberFormat="1" applyFont="1" applyFill="1" applyBorder="1" applyAlignment="1">
      <alignment vertical="top" wrapText="1"/>
    </xf>
    <xf numFmtId="2" fontId="69" fillId="0" borderId="43" xfId="1" applyNumberFormat="1" applyFont="1" applyBorder="1" applyAlignment="1">
      <alignment horizontal="center" vertical="center"/>
    </xf>
    <xf numFmtId="2" fontId="74" fillId="0" borderId="37" xfId="1" applyNumberFormat="1" applyFont="1" applyFill="1" applyBorder="1" applyAlignment="1">
      <alignment vertical="top" wrapText="1"/>
    </xf>
    <xf numFmtId="2" fontId="69" fillId="0" borderId="37" xfId="1" applyNumberFormat="1" applyFont="1" applyBorder="1" applyAlignment="1">
      <alignment horizontal="center" vertical="center"/>
    </xf>
    <xf numFmtId="2" fontId="70" fillId="0" borderId="37" xfId="1" applyNumberFormat="1" applyFont="1" applyBorder="1" applyAlignment="1">
      <alignment horizontal="center"/>
    </xf>
    <xf numFmtId="2" fontId="70" fillId="0" borderId="38" xfId="1" applyNumberFormat="1" applyFont="1" applyBorder="1" applyAlignment="1">
      <alignment horizontal="center"/>
    </xf>
  </cellXfs>
  <cellStyles count="14">
    <cellStyle name="0,0_x000d__x000a_NA_x000d__x000a_" xfId="1"/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_Лист1" xfId="6"/>
    <cellStyle name="Обычный_Наценка на кромку" xfId="7"/>
    <cellStyle name="Обычный_ПРайс розница ЛДСП 15.12.08" xfId="8"/>
    <cellStyle name="Процентный" xfId="9" builtinId="5"/>
    <cellStyle name="Процентный 2" xfId="10"/>
    <cellStyle name="Финансовый" xfId="11" builtinId="3"/>
    <cellStyle name="Финансовый 2" xfId="12"/>
    <cellStyle name="Финансовый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57150</xdr:rowOff>
    </xdr:from>
    <xdr:to>
      <xdr:col>5</xdr:col>
      <xdr:colOff>1152525</xdr:colOff>
      <xdr:row>17</xdr:row>
      <xdr:rowOff>285750</xdr:rowOff>
    </xdr:to>
    <xdr:pic>
      <xdr:nvPicPr>
        <xdr:cNvPr id="1072" name="Picture 1" descr="hea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57150"/>
          <a:ext cx="11877675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57150</xdr:rowOff>
    </xdr:from>
    <xdr:to>
      <xdr:col>5</xdr:col>
      <xdr:colOff>1152525</xdr:colOff>
      <xdr:row>17</xdr:row>
      <xdr:rowOff>285750</xdr:rowOff>
    </xdr:to>
    <xdr:pic>
      <xdr:nvPicPr>
        <xdr:cNvPr id="2095" name="Picture 1" descr="hea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57150"/>
          <a:ext cx="11877675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57150</xdr:rowOff>
    </xdr:from>
    <xdr:to>
      <xdr:col>5</xdr:col>
      <xdr:colOff>1152525</xdr:colOff>
      <xdr:row>17</xdr:row>
      <xdr:rowOff>285750</xdr:rowOff>
    </xdr:to>
    <xdr:pic>
      <xdr:nvPicPr>
        <xdr:cNvPr id="3119" name="Picture 1" descr="hea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57150"/>
          <a:ext cx="11877675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" name="Picture 1" descr="head"/>
        <xdr:cNvSpPr>
          <a:spLocks noChangeAspect="1" noChangeArrowheads="1"/>
        </xdr:cNvSpPr>
      </xdr:nvSpPr>
      <xdr:spPr bwMode="auto">
        <a:xfrm>
          <a:off x="76200" y="0"/>
          <a:ext cx="116052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" name="Picture 1" descr="head"/>
        <xdr:cNvSpPr>
          <a:spLocks noChangeAspect="1" noChangeArrowheads="1"/>
        </xdr:cNvSpPr>
      </xdr:nvSpPr>
      <xdr:spPr bwMode="auto">
        <a:xfrm>
          <a:off x="76200" y="0"/>
          <a:ext cx="159029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-&#1101;&#1082;&#1086;&#1085;&#1086;&#1084;&#1080;&#1095;&#1077;&#1089;&#1082;&#1080;&#1081;%20&#1086;&#1090;&#1076;&#1077;&#1083;/&#1062;&#1077;&#1085;&#1086;&#1086;&#1073;&#1088;&#1072;&#1079;&#1086;&#1074;&#1072;&#1085;&#1080;&#1077;/&#1055;&#1088;&#1072;&#1081;&#1089;&#1099;%20&#1080;&#1089;&#1093;&#1086;&#1076;&#1103;&#1097;&#1080;&#1077;/&#1055;&#1088;&#1072;&#1081;&#1089;&#1099;%20-%202012%20&#1075;&#1086;&#1076;/&#1055;&#1088;&#1072;&#1081;&#1089;&#1099;%20&#1059;&#1044;&#1061;%20-%202012%20&#1075;&#1086;&#1076;/&#1051;&#1044;&#1057;&#1055;%202750&#1093;1830%20&#1084;&#1084;%202012%20-%20&#1059;&#1044;&#1061;/&#1051;&#1044;&#1057;&#1055;%202750&#1093;1830%20&#1089;%20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2.2012"/>
      <sheetName val="19.09.2012"/>
      <sheetName val="25.06.2012"/>
      <sheetName val="15.02.2012"/>
      <sheetName val="01.12.2011"/>
      <sheetName val="Прайс 14.11.2011"/>
      <sheetName val="Наценка 24.01.11"/>
      <sheetName val="Наценка"/>
    </sheetNames>
    <sheetDataSet>
      <sheetData sheetId="0">
        <row r="20">
          <cell r="F20">
            <v>1350</v>
          </cell>
          <cell r="H20">
            <v>1300</v>
          </cell>
        </row>
        <row r="21">
          <cell r="F21">
            <v>1380</v>
          </cell>
          <cell r="H21">
            <v>1330</v>
          </cell>
        </row>
        <row r="22">
          <cell r="F22">
            <v>1430</v>
          </cell>
          <cell r="H22">
            <v>1380</v>
          </cell>
        </row>
        <row r="23">
          <cell r="F23">
            <v>1450</v>
          </cell>
          <cell r="H23">
            <v>1400</v>
          </cell>
        </row>
        <row r="24">
          <cell r="F24">
            <v>1470</v>
          </cell>
          <cell r="H24">
            <v>1420</v>
          </cell>
        </row>
      </sheetData>
      <sheetData sheetId="1">
        <row r="15">
          <cell r="F15">
            <v>262.29508196721309</v>
          </cell>
          <cell r="H15">
            <v>252.35966219572776</v>
          </cell>
        </row>
        <row r="16">
          <cell r="F16">
            <v>268.25633383010432</v>
          </cell>
          <cell r="H16">
            <v>258.320914058619</v>
          </cell>
        </row>
        <row r="17">
          <cell r="F17">
            <v>278.19175360158965</v>
          </cell>
          <cell r="H17">
            <v>268.25633383010432</v>
          </cell>
        </row>
        <row r="18">
          <cell r="F18">
            <v>282.16592151018381</v>
          </cell>
          <cell r="H18">
            <v>272.23050173869848</v>
          </cell>
        </row>
        <row r="19">
          <cell r="F19">
            <v>286.1400894187779</v>
          </cell>
          <cell r="H19">
            <v>276.20466964729258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94"/>
  <sheetViews>
    <sheetView view="pageBreakPreview" topLeftCell="A69" zoomScale="85" zoomScaleNormal="80" workbookViewId="0">
      <selection activeCell="D30" sqref="D30"/>
    </sheetView>
  </sheetViews>
  <sheetFormatPr defaultRowHeight="13.2"/>
  <cols>
    <col min="1" max="1" width="8.44140625" customWidth="1"/>
    <col min="2" max="2" width="86.5546875" customWidth="1"/>
    <col min="3" max="3" width="18.5546875" customWidth="1"/>
    <col min="4" max="4" width="20.44140625" customWidth="1"/>
    <col min="5" max="5" width="28" customWidth="1"/>
    <col min="6" max="6" width="18.33203125" customWidth="1"/>
    <col min="7" max="7" width="10" customWidth="1"/>
    <col min="8" max="8" width="11.33203125" customWidth="1"/>
    <col min="9" max="9" width="6.6640625" customWidth="1"/>
    <col min="10" max="10" width="5.88671875" customWidth="1"/>
    <col min="11" max="11" width="6" customWidth="1"/>
    <col min="12" max="12" width="5.88671875" customWidth="1"/>
    <col min="13" max="14" width="6" customWidth="1"/>
    <col min="15" max="15" width="6.109375" customWidth="1"/>
  </cols>
  <sheetData>
    <row r="1" spans="1:9" ht="12.75" hidden="1" customHeight="1">
      <c r="E1" s="8"/>
      <c r="F1" s="8"/>
    </row>
    <row r="2" spans="1:9" ht="12.75" hidden="1" customHeight="1">
      <c r="D2" s="6"/>
      <c r="E2" s="8"/>
      <c r="F2" s="8"/>
    </row>
    <row r="3" spans="1:9" ht="12.75" hidden="1" customHeight="1">
      <c r="D3" s="6"/>
      <c r="E3" s="6"/>
      <c r="F3" s="6"/>
    </row>
    <row r="4" spans="1:9" ht="15.75" hidden="1" customHeight="1">
      <c r="A4" s="1"/>
      <c r="B4" s="1"/>
      <c r="C4" s="2"/>
      <c r="D4" s="7"/>
      <c r="E4" s="11"/>
      <c r="F4" s="12" t="s">
        <v>0</v>
      </c>
    </row>
    <row r="5" spans="1:9" ht="15.75" hidden="1" customHeight="1">
      <c r="A5" s="1"/>
      <c r="B5" s="1"/>
      <c r="C5" s="1"/>
      <c r="D5" s="7"/>
      <c r="E5" s="11"/>
      <c r="F5" s="12" t="s">
        <v>1</v>
      </c>
    </row>
    <row r="6" spans="1:9" ht="15.75" hidden="1" customHeight="1">
      <c r="A6" s="1"/>
      <c r="B6" s="1"/>
      <c r="C6" s="1"/>
      <c r="D6" s="7"/>
      <c r="E6" s="11"/>
      <c r="F6" s="12" t="s">
        <v>13</v>
      </c>
    </row>
    <row r="7" spans="1:9" ht="15.75" hidden="1" customHeight="1">
      <c r="A7" s="1"/>
      <c r="B7" s="1"/>
      <c r="C7" s="1"/>
      <c r="D7" s="7"/>
      <c r="E7" s="9"/>
      <c r="F7" s="10"/>
    </row>
    <row r="8" spans="1:9" ht="15.75" hidden="1" customHeight="1">
      <c r="A8" s="1"/>
      <c r="B8" s="1"/>
      <c r="C8" s="1"/>
      <c r="D8" s="3"/>
      <c r="E8" s="9"/>
      <c r="F8" s="9"/>
    </row>
    <row r="9" spans="1:9" ht="2.25" hidden="1" customHeight="1">
      <c r="A9" s="1"/>
      <c r="B9" s="1"/>
      <c r="C9" s="1"/>
      <c r="D9" s="3"/>
      <c r="E9" s="9"/>
      <c r="F9" s="9"/>
    </row>
    <row r="10" spans="1:9" ht="2.25" hidden="1" customHeight="1">
      <c r="A10" s="1"/>
      <c r="B10" s="1"/>
      <c r="C10" s="1"/>
      <c r="D10" s="3"/>
      <c r="E10" s="14" t="s">
        <v>15</v>
      </c>
      <c r="F10" s="14"/>
      <c r="G10" s="27"/>
    </row>
    <row r="11" spans="1:9" ht="15.75" hidden="1" customHeight="1">
      <c r="A11" s="1"/>
      <c r="B11" s="1"/>
      <c r="C11" s="1"/>
      <c r="D11" s="3"/>
      <c r="E11" s="14"/>
      <c r="F11" s="14"/>
      <c r="G11" s="27"/>
    </row>
    <row r="12" spans="1:9" ht="20.25" hidden="1" customHeight="1">
      <c r="A12" s="1"/>
      <c r="B12" s="1"/>
      <c r="C12" s="1"/>
      <c r="D12" s="3"/>
      <c r="E12" s="15"/>
      <c r="F12" s="15"/>
      <c r="G12" s="27"/>
    </row>
    <row r="13" spans="1:9" ht="20.25" hidden="1" customHeight="1">
      <c r="A13" s="9"/>
      <c r="B13" s="15"/>
      <c r="C13" s="15"/>
      <c r="D13" s="29"/>
      <c r="E13" s="15"/>
      <c r="F13" s="15"/>
      <c r="G13" s="28"/>
      <c r="H13" s="8"/>
    </row>
    <row r="14" spans="1:9" ht="30" customHeight="1">
      <c r="A14" s="324"/>
      <c r="B14" s="324"/>
      <c r="C14" s="324"/>
      <c r="D14" s="324"/>
      <c r="E14" s="324"/>
      <c r="F14" s="324"/>
      <c r="G14" s="41"/>
      <c r="H14" s="41"/>
      <c r="I14" s="42"/>
    </row>
    <row r="15" spans="1:9" ht="30" customHeight="1">
      <c r="A15" s="106"/>
      <c r="B15" s="106"/>
      <c r="C15" s="106"/>
      <c r="D15" s="106"/>
      <c r="E15" s="106"/>
      <c r="F15" s="106"/>
      <c r="G15" s="41"/>
      <c r="H15" s="41"/>
      <c r="I15" s="42"/>
    </row>
    <row r="16" spans="1:9" ht="30" customHeight="1">
      <c r="A16" s="106"/>
      <c r="B16" s="106"/>
      <c r="C16" s="106"/>
      <c r="D16" s="106"/>
      <c r="E16" s="106"/>
      <c r="F16" s="106"/>
      <c r="G16" s="41"/>
      <c r="H16" s="41"/>
      <c r="I16" s="42"/>
    </row>
    <row r="17" spans="1:10" ht="30" customHeight="1">
      <c r="A17" s="106"/>
      <c r="B17" s="106"/>
      <c r="C17" s="106"/>
      <c r="D17" s="106"/>
      <c r="E17" s="106"/>
      <c r="F17" s="106"/>
      <c r="G17" s="41"/>
      <c r="H17" s="41"/>
      <c r="I17" s="42"/>
    </row>
    <row r="18" spans="1:10" ht="30" customHeight="1">
      <c r="A18" s="106"/>
      <c r="B18" s="106"/>
      <c r="C18" s="106"/>
      <c r="D18" s="106"/>
      <c r="E18" s="106"/>
      <c r="F18" s="106"/>
      <c r="G18" s="41"/>
      <c r="H18" s="41"/>
      <c r="I18" s="42"/>
    </row>
    <row r="19" spans="1:10" ht="21">
      <c r="A19" s="37"/>
      <c r="B19" s="38"/>
      <c r="C19" s="38"/>
      <c r="E19" s="51"/>
      <c r="F19" s="52" t="s">
        <v>21</v>
      </c>
      <c r="J19" s="36"/>
    </row>
    <row r="20" spans="1:10" ht="20.25" customHeight="1">
      <c r="A20" s="37"/>
      <c r="B20" s="38"/>
      <c r="C20" s="38"/>
      <c r="F20" s="108" t="s">
        <v>78</v>
      </c>
      <c r="G20" s="43"/>
      <c r="H20" s="42"/>
      <c r="J20" s="36"/>
    </row>
    <row r="21" spans="1:10" ht="20.25" customHeight="1">
      <c r="A21" s="37"/>
      <c r="B21" s="38"/>
      <c r="C21" s="38"/>
      <c r="E21" s="325" t="s">
        <v>66</v>
      </c>
      <c r="F21" s="325"/>
      <c r="G21" s="43"/>
      <c r="H21" s="42"/>
      <c r="J21" s="36"/>
    </row>
    <row r="22" spans="1:10" ht="9" customHeight="1">
      <c r="A22" s="39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27" customHeight="1">
      <c r="A23" s="323" t="s">
        <v>22</v>
      </c>
      <c r="B23" s="323"/>
      <c r="C23" s="323"/>
      <c r="D23" s="323"/>
      <c r="E23" s="323"/>
      <c r="F23" s="323"/>
      <c r="G23" s="44"/>
      <c r="H23" s="40"/>
      <c r="I23" s="40"/>
      <c r="J23" s="40"/>
    </row>
    <row r="24" spans="1:10" ht="29.25" customHeight="1">
      <c r="A24" s="327" t="s">
        <v>83</v>
      </c>
      <c r="B24" s="327"/>
      <c r="C24" s="327"/>
      <c r="D24" s="327"/>
      <c r="E24" s="327"/>
      <c r="F24" s="327"/>
      <c r="G24" s="40"/>
      <c r="H24" s="40"/>
      <c r="I24" s="40"/>
      <c r="J24" s="40"/>
    </row>
    <row r="25" spans="1:10">
      <c r="G25" s="8"/>
      <c r="H25" s="8"/>
    </row>
    <row r="26" spans="1:10" ht="34.799999999999997">
      <c r="A26" s="326" t="s">
        <v>81</v>
      </c>
      <c r="B26" s="326"/>
      <c r="C26" s="326"/>
      <c r="D26" s="326"/>
      <c r="E26" s="326"/>
      <c r="F26" s="326"/>
      <c r="G26" s="17"/>
      <c r="H26" s="8"/>
    </row>
    <row r="27" spans="1:10" ht="24">
      <c r="A27" s="321" t="s">
        <v>82</v>
      </c>
      <c r="B27" s="322"/>
      <c r="C27" s="322"/>
      <c r="D27" s="322"/>
      <c r="E27" s="322"/>
      <c r="F27" s="322"/>
      <c r="G27" s="17"/>
      <c r="H27" s="8"/>
    </row>
    <row r="28" spans="1:10" ht="8.25" customHeight="1" thickBot="1">
      <c r="A28" s="109"/>
      <c r="B28" s="109"/>
      <c r="C28" s="109"/>
      <c r="D28" s="109"/>
      <c r="E28" s="109"/>
      <c r="F28" s="109"/>
      <c r="G28" s="17"/>
      <c r="H28" s="8"/>
    </row>
    <row r="29" spans="1:10" ht="16.5" customHeight="1">
      <c r="A29" s="18" t="s">
        <v>23</v>
      </c>
      <c r="B29" s="314" t="s">
        <v>63</v>
      </c>
      <c r="C29" s="314" t="s">
        <v>11</v>
      </c>
      <c r="D29" s="19" t="s">
        <v>2</v>
      </c>
      <c r="E29" s="20" t="s">
        <v>3</v>
      </c>
      <c r="F29" s="19" t="s">
        <v>4</v>
      </c>
      <c r="G29" s="17"/>
      <c r="H29" s="8"/>
    </row>
    <row r="30" spans="1:10" ht="16.5" customHeight="1" thickBot="1">
      <c r="A30" s="21" t="s">
        <v>5</v>
      </c>
      <c r="B30" s="315"/>
      <c r="C30" s="315"/>
      <c r="D30" s="22" t="s">
        <v>6</v>
      </c>
      <c r="E30" s="23" t="s">
        <v>7</v>
      </c>
      <c r="F30" s="22" t="s">
        <v>8</v>
      </c>
      <c r="G30" s="17"/>
      <c r="H30" s="8"/>
    </row>
    <row r="31" spans="1:10" ht="31.8">
      <c r="A31" s="30">
        <v>1</v>
      </c>
      <c r="B31" s="126" t="s">
        <v>39</v>
      </c>
      <c r="C31" s="107" t="s">
        <v>12</v>
      </c>
      <c r="D31" s="65">
        <v>28</v>
      </c>
      <c r="E31" s="30">
        <v>1.8</v>
      </c>
      <c r="F31" s="123">
        <v>1200</v>
      </c>
      <c r="G31" s="17"/>
      <c r="H31" s="8"/>
    </row>
    <row r="32" spans="1:10" ht="31.8">
      <c r="A32" s="58">
        <v>2</v>
      </c>
      <c r="B32" s="127" t="s">
        <v>39</v>
      </c>
      <c r="C32" s="119" t="s">
        <v>38</v>
      </c>
      <c r="D32" s="66">
        <v>38</v>
      </c>
      <c r="E32" s="58">
        <v>1.8</v>
      </c>
      <c r="F32" s="124">
        <v>1900</v>
      </c>
      <c r="G32" s="17"/>
      <c r="H32" s="8"/>
    </row>
    <row r="33" spans="1:8" ht="32.4" thickBot="1">
      <c r="A33" s="31">
        <v>4</v>
      </c>
      <c r="B33" s="128" t="s">
        <v>36</v>
      </c>
      <c r="C33" s="118" t="s">
        <v>37</v>
      </c>
      <c r="D33" s="67">
        <v>6</v>
      </c>
      <c r="E33" s="31">
        <v>1.8</v>
      </c>
      <c r="F33" s="125">
        <v>1200</v>
      </c>
      <c r="G33" s="17"/>
      <c r="H33" s="8"/>
    </row>
    <row r="34" spans="1:8" ht="19.2">
      <c r="A34" s="115"/>
      <c r="B34" s="91"/>
      <c r="C34" s="116"/>
      <c r="D34" s="115"/>
      <c r="E34" s="115"/>
      <c r="F34" s="117"/>
      <c r="G34" s="17"/>
      <c r="H34" s="8"/>
    </row>
    <row r="35" spans="1:8" ht="22.8">
      <c r="A35" s="313" t="s">
        <v>80</v>
      </c>
      <c r="B35" s="313"/>
      <c r="C35" s="313"/>
      <c r="D35" s="313"/>
      <c r="E35" s="313"/>
      <c r="F35" s="313"/>
      <c r="G35" s="17"/>
      <c r="H35" s="8"/>
    </row>
    <row r="36" spans="1:8" ht="4.5" customHeight="1" thickBot="1">
      <c r="A36" s="109"/>
      <c r="B36" s="109"/>
      <c r="C36" s="109"/>
      <c r="D36" s="109"/>
      <c r="E36" s="109"/>
      <c r="F36" s="109"/>
      <c r="G36" s="17"/>
      <c r="H36" s="8"/>
    </row>
    <row r="37" spans="1:8" ht="18.600000000000001">
      <c r="A37" s="18" t="s">
        <v>23</v>
      </c>
      <c r="B37" s="314" t="s">
        <v>63</v>
      </c>
      <c r="C37" s="314" t="s">
        <v>11</v>
      </c>
      <c r="D37" s="19" t="s">
        <v>2</v>
      </c>
      <c r="E37" s="20" t="s">
        <v>3</v>
      </c>
      <c r="F37" s="19" t="s">
        <v>4</v>
      </c>
      <c r="G37" s="26"/>
      <c r="H37" s="8"/>
    </row>
    <row r="38" spans="1:8" ht="19.2" thickBot="1">
      <c r="A38" s="21" t="s">
        <v>5</v>
      </c>
      <c r="B38" s="315"/>
      <c r="C38" s="315"/>
      <c r="D38" s="22" t="s">
        <v>6</v>
      </c>
      <c r="E38" s="23" t="s">
        <v>7</v>
      </c>
      <c r="F38" s="22" t="s">
        <v>8</v>
      </c>
      <c r="G38" s="26"/>
      <c r="H38" s="8"/>
    </row>
    <row r="39" spans="1:8" ht="19.2">
      <c r="A39" s="30">
        <v>1</v>
      </c>
      <c r="B39" s="59" t="s">
        <v>39</v>
      </c>
      <c r="C39" s="107" t="s">
        <v>12</v>
      </c>
      <c r="D39" s="65">
        <v>28</v>
      </c>
      <c r="E39" s="30">
        <v>1.8</v>
      </c>
      <c r="F39" s="110">
        <v>1350</v>
      </c>
      <c r="G39" s="26"/>
      <c r="H39" s="8"/>
    </row>
    <row r="40" spans="1:8" ht="19.2">
      <c r="A40" s="58">
        <v>2</v>
      </c>
      <c r="B40" s="60" t="s">
        <v>39</v>
      </c>
      <c r="C40" s="119" t="s">
        <v>38</v>
      </c>
      <c r="D40" s="66">
        <v>38</v>
      </c>
      <c r="E40" s="58">
        <v>1.8</v>
      </c>
      <c r="F40" s="111">
        <v>2250</v>
      </c>
      <c r="G40" s="26"/>
      <c r="H40" s="8"/>
    </row>
    <row r="41" spans="1:8" ht="19.2">
      <c r="A41" s="58">
        <v>3</v>
      </c>
      <c r="B41" s="60" t="s">
        <v>39</v>
      </c>
      <c r="C41" s="119" t="s">
        <v>40</v>
      </c>
      <c r="D41" s="66">
        <v>28</v>
      </c>
      <c r="E41" s="58">
        <v>2.7</v>
      </c>
      <c r="F41" s="111">
        <v>2250</v>
      </c>
      <c r="G41" s="26"/>
      <c r="H41" s="8"/>
    </row>
    <row r="42" spans="1:8" ht="19.2">
      <c r="A42" s="58">
        <v>4</v>
      </c>
      <c r="B42" s="60" t="s">
        <v>36</v>
      </c>
      <c r="C42" s="119" t="s">
        <v>37</v>
      </c>
      <c r="D42" s="66">
        <v>6</v>
      </c>
      <c r="E42" s="58">
        <v>1.8</v>
      </c>
      <c r="F42" s="111">
        <v>1350</v>
      </c>
      <c r="G42" s="26"/>
      <c r="H42" s="8"/>
    </row>
    <row r="43" spans="1:8" ht="19.2">
      <c r="A43" s="58">
        <v>5</v>
      </c>
      <c r="B43" s="60" t="s">
        <v>46</v>
      </c>
      <c r="C43" s="119"/>
      <c r="D43" s="66"/>
      <c r="E43" s="58"/>
      <c r="F43" s="69">
        <v>150</v>
      </c>
      <c r="G43" s="26"/>
      <c r="H43" s="8"/>
    </row>
    <row r="44" spans="1:8" ht="19.2">
      <c r="A44" s="58">
        <v>6</v>
      </c>
      <c r="B44" s="60" t="s">
        <v>47</v>
      </c>
      <c r="C44" s="119"/>
      <c r="D44" s="66"/>
      <c r="E44" s="58"/>
      <c r="F44" s="69">
        <v>30</v>
      </c>
      <c r="G44" s="45"/>
      <c r="H44" s="8"/>
    </row>
    <row r="45" spans="1:8" ht="19.2">
      <c r="A45" s="58">
        <v>7</v>
      </c>
      <c r="B45" s="60" t="s">
        <v>43</v>
      </c>
      <c r="C45" s="119" t="s">
        <v>35</v>
      </c>
      <c r="D45" s="66"/>
      <c r="E45" s="58"/>
      <c r="F45" s="69">
        <v>60</v>
      </c>
      <c r="G45" s="45"/>
      <c r="H45" s="8"/>
    </row>
    <row r="46" spans="1:8" ht="19.2">
      <c r="A46" s="58">
        <v>8</v>
      </c>
      <c r="B46" s="60" t="s">
        <v>43</v>
      </c>
      <c r="C46" s="119" t="s">
        <v>44</v>
      </c>
      <c r="D46" s="74"/>
      <c r="E46" s="73"/>
      <c r="F46" s="75">
        <v>100</v>
      </c>
      <c r="G46" s="45"/>
      <c r="H46" s="8"/>
    </row>
    <row r="47" spans="1:8" ht="19.8" thickBot="1">
      <c r="A47" s="58">
        <v>9</v>
      </c>
      <c r="B47" s="61" t="s">
        <v>45</v>
      </c>
      <c r="C47" s="118"/>
      <c r="D47" s="67"/>
      <c r="E47" s="31"/>
      <c r="F47" s="70">
        <v>100</v>
      </c>
      <c r="G47" s="45"/>
      <c r="H47" s="8"/>
    </row>
    <row r="48" spans="1:8" ht="18.600000000000001">
      <c r="A48" s="309">
        <v>10</v>
      </c>
      <c r="B48" s="62" t="s">
        <v>31</v>
      </c>
      <c r="C48" s="317" t="s">
        <v>32</v>
      </c>
      <c r="D48" s="307">
        <v>3.2</v>
      </c>
      <c r="E48" s="319">
        <v>3.35</v>
      </c>
      <c r="F48" s="102">
        <v>115</v>
      </c>
      <c r="G48" s="45"/>
      <c r="H48" s="8"/>
    </row>
    <row r="49" spans="1:8" ht="18.600000000000001">
      <c r="A49" s="249"/>
      <c r="B49" s="91" t="s">
        <v>30</v>
      </c>
      <c r="C49" s="300"/>
      <c r="D49" s="311"/>
      <c r="E49" s="300"/>
      <c r="F49" s="103">
        <v>105</v>
      </c>
      <c r="G49" s="45"/>
      <c r="H49" s="8"/>
    </row>
    <row r="50" spans="1:8" ht="19.2" thickBot="1">
      <c r="A50" s="316"/>
      <c r="B50" s="61" t="s">
        <v>77</v>
      </c>
      <c r="C50" s="318"/>
      <c r="D50" s="312"/>
      <c r="E50" s="320"/>
      <c r="F50" s="104">
        <v>90</v>
      </c>
      <c r="G50" s="45"/>
    </row>
    <row r="51" spans="1:8" ht="18.600000000000001">
      <c r="A51" s="297">
        <v>11</v>
      </c>
      <c r="B51" s="63" t="s">
        <v>24</v>
      </c>
      <c r="C51" s="288" t="s">
        <v>25</v>
      </c>
      <c r="D51" s="310">
        <v>3.2</v>
      </c>
      <c r="E51" s="288">
        <v>4.67</v>
      </c>
      <c r="F51" s="68">
        <v>160</v>
      </c>
      <c r="G51" s="45"/>
    </row>
    <row r="52" spans="1:8" ht="18.600000000000001">
      <c r="A52" s="309"/>
      <c r="B52" s="101" t="s">
        <v>69</v>
      </c>
      <c r="C52" s="289"/>
      <c r="D52" s="311"/>
      <c r="E52" s="289"/>
      <c r="F52" s="82">
        <v>150</v>
      </c>
      <c r="G52" s="45"/>
    </row>
    <row r="53" spans="1:8" ht="18.600000000000001">
      <c r="A53" s="309"/>
      <c r="B53" s="101" t="s">
        <v>70</v>
      </c>
      <c r="C53" s="289"/>
      <c r="D53" s="311"/>
      <c r="E53" s="289"/>
      <c r="F53" s="82">
        <v>150</v>
      </c>
      <c r="G53" s="45"/>
    </row>
    <row r="54" spans="1:8" ht="19.2" thickBot="1">
      <c r="A54" s="298"/>
      <c r="B54" s="64" t="s">
        <v>71</v>
      </c>
      <c r="C54" s="290"/>
      <c r="D54" s="311"/>
      <c r="E54" s="290"/>
      <c r="F54" s="69">
        <v>135</v>
      </c>
      <c r="G54" s="13"/>
    </row>
    <row r="55" spans="1:8" ht="18.600000000000001">
      <c r="A55" s="291">
        <v>12</v>
      </c>
      <c r="B55" s="93" t="s">
        <v>64</v>
      </c>
      <c r="C55" s="294" t="s">
        <v>25</v>
      </c>
      <c r="D55" s="306">
        <v>3.2</v>
      </c>
      <c r="E55" s="288">
        <v>4.67</v>
      </c>
      <c r="F55" s="71">
        <v>240</v>
      </c>
      <c r="G55" s="13"/>
    </row>
    <row r="56" spans="1:8" ht="18.600000000000001">
      <c r="A56" s="292"/>
      <c r="B56" s="99" t="s">
        <v>74</v>
      </c>
      <c r="C56" s="295"/>
      <c r="D56" s="307"/>
      <c r="E56" s="289"/>
      <c r="F56" s="100">
        <v>210</v>
      </c>
      <c r="G56" s="13"/>
    </row>
    <row r="57" spans="1:8" ht="18.600000000000001">
      <c r="A57" s="292"/>
      <c r="B57" s="99" t="s">
        <v>75</v>
      </c>
      <c r="C57" s="295"/>
      <c r="D57" s="307"/>
      <c r="E57" s="289"/>
      <c r="F57" s="100">
        <v>200</v>
      </c>
      <c r="G57" s="13"/>
    </row>
    <row r="58" spans="1:8" ht="19.2" thickBot="1">
      <c r="A58" s="293"/>
      <c r="B58" s="94" t="s">
        <v>72</v>
      </c>
      <c r="C58" s="296"/>
      <c r="D58" s="308"/>
      <c r="E58" s="290"/>
      <c r="F58" s="72">
        <v>180</v>
      </c>
      <c r="G58" s="13"/>
    </row>
    <row r="59" spans="1:8" ht="18.600000000000001">
      <c r="A59" s="248">
        <v>13</v>
      </c>
      <c r="B59" s="95" t="s">
        <v>65</v>
      </c>
      <c r="C59" s="299" t="s">
        <v>49</v>
      </c>
      <c r="D59" s="302">
        <v>3.2</v>
      </c>
      <c r="E59" s="302">
        <v>4.47</v>
      </c>
      <c r="F59" s="90">
        <v>170</v>
      </c>
      <c r="G59" s="13"/>
    </row>
    <row r="60" spans="1:8" ht="18.600000000000001">
      <c r="A60" s="249"/>
      <c r="B60" s="96" t="s">
        <v>67</v>
      </c>
      <c r="C60" s="300"/>
      <c r="D60" s="303"/>
      <c r="E60" s="303"/>
      <c r="F60" s="98">
        <v>150</v>
      </c>
      <c r="G60" s="13"/>
    </row>
    <row r="61" spans="1:8" ht="18.600000000000001">
      <c r="A61" s="249"/>
      <c r="B61" s="96" t="s">
        <v>68</v>
      </c>
      <c r="C61" s="300"/>
      <c r="D61" s="303"/>
      <c r="E61" s="303"/>
      <c r="F61" s="98">
        <v>145</v>
      </c>
      <c r="G61" s="13"/>
    </row>
    <row r="62" spans="1:8" ht="19.2" thickBot="1">
      <c r="A62" s="305"/>
      <c r="B62" s="97" t="s">
        <v>73</v>
      </c>
      <c r="C62" s="301"/>
      <c r="D62" s="304"/>
      <c r="E62" s="304"/>
      <c r="F62" s="92">
        <v>130</v>
      </c>
      <c r="G62" s="13"/>
    </row>
    <row r="63" spans="1:8" ht="19.2">
      <c r="A63" s="297">
        <v>14</v>
      </c>
      <c r="B63" s="78" t="s">
        <v>48</v>
      </c>
      <c r="C63" s="76" t="s">
        <v>49</v>
      </c>
      <c r="D63" s="77">
        <v>16</v>
      </c>
      <c r="E63" s="76">
        <v>4.4652000000000003</v>
      </c>
      <c r="F63" s="112">
        <v>1265</v>
      </c>
    </row>
    <row r="64" spans="1:8" ht="19.8" thickBot="1">
      <c r="A64" s="298"/>
      <c r="B64" s="79" t="s">
        <v>50</v>
      </c>
      <c r="C64" s="87" t="s">
        <v>49</v>
      </c>
      <c r="D64" s="88">
        <v>16</v>
      </c>
      <c r="E64" s="87">
        <v>4.4652000000000003</v>
      </c>
      <c r="F64" s="113">
        <v>1430</v>
      </c>
    </row>
    <row r="65" spans="1:6" ht="19.2">
      <c r="A65" s="248">
        <v>15</v>
      </c>
      <c r="B65" s="250" t="s">
        <v>20</v>
      </c>
      <c r="C65" s="24" t="s">
        <v>16</v>
      </c>
      <c r="D65" s="284" t="s">
        <v>51</v>
      </c>
      <c r="E65" s="285"/>
      <c r="F65" s="68">
        <v>320</v>
      </c>
    </row>
    <row r="66" spans="1:6" ht="26.25" customHeight="1">
      <c r="A66" s="256"/>
      <c r="B66" s="282"/>
      <c r="C66" s="286" t="s">
        <v>17</v>
      </c>
      <c r="D66" s="274" t="s">
        <v>52</v>
      </c>
      <c r="E66" s="279"/>
      <c r="F66" s="265">
        <v>1.6</v>
      </c>
    </row>
    <row r="67" spans="1:6" ht="19.8" thickBot="1">
      <c r="A67" s="256"/>
      <c r="B67" s="282"/>
      <c r="C67" s="273"/>
      <c r="D67" s="267" t="s">
        <v>59</v>
      </c>
      <c r="E67" s="268"/>
      <c r="F67" s="266"/>
    </row>
    <row r="68" spans="1:6" ht="19.2">
      <c r="A68" s="256"/>
      <c r="B68" s="282"/>
      <c r="C68" s="24" t="s">
        <v>16</v>
      </c>
      <c r="D68" s="269" t="s">
        <v>53</v>
      </c>
      <c r="E68" s="270"/>
      <c r="F68" s="89">
        <v>350</v>
      </c>
    </row>
    <row r="69" spans="1:6" ht="19.2">
      <c r="A69" s="256"/>
      <c r="B69" s="282"/>
      <c r="C69" s="271" t="s">
        <v>17</v>
      </c>
      <c r="D69" s="274" t="s">
        <v>54</v>
      </c>
      <c r="E69" s="275"/>
      <c r="F69" s="276">
        <v>1.75</v>
      </c>
    </row>
    <row r="70" spans="1:6" ht="19.5" customHeight="1">
      <c r="A70" s="256"/>
      <c r="B70" s="282"/>
      <c r="C70" s="271"/>
      <c r="D70" s="274" t="s">
        <v>60</v>
      </c>
      <c r="E70" s="279"/>
      <c r="F70" s="276"/>
    </row>
    <row r="71" spans="1:6" ht="23.25" customHeight="1">
      <c r="A71" s="256"/>
      <c r="B71" s="282"/>
      <c r="C71" s="271"/>
      <c r="D71" s="274" t="s">
        <v>55</v>
      </c>
      <c r="E71" s="279"/>
      <c r="F71" s="276"/>
    </row>
    <row r="72" spans="1:6" ht="19.2">
      <c r="A72" s="256"/>
      <c r="B72" s="282"/>
      <c r="C72" s="271"/>
      <c r="D72" s="280" t="s">
        <v>56</v>
      </c>
      <c r="E72" s="281"/>
      <c r="F72" s="276"/>
    </row>
    <row r="73" spans="1:6" ht="19.2">
      <c r="A73" s="256"/>
      <c r="B73" s="282"/>
      <c r="C73" s="272"/>
      <c r="D73" s="280" t="s">
        <v>57</v>
      </c>
      <c r="E73" s="281"/>
      <c r="F73" s="277"/>
    </row>
    <row r="74" spans="1:6" ht="19.2">
      <c r="A74" s="256"/>
      <c r="B74" s="282"/>
      <c r="C74" s="272"/>
      <c r="D74" s="280" t="s">
        <v>61</v>
      </c>
      <c r="E74" s="287"/>
      <c r="F74" s="277"/>
    </row>
    <row r="75" spans="1:6" ht="19.8" thickBot="1">
      <c r="A75" s="256"/>
      <c r="B75" s="282"/>
      <c r="C75" s="273"/>
      <c r="D75" s="274" t="s">
        <v>62</v>
      </c>
      <c r="E75" s="275"/>
      <c r="F75" s="278"/>
    </row>
    <row r="76" spans="1:6" ht="19.2">
      <c r="A76" s="256"/>
      <c r="B76" s="282"/>
      <c r="C76" s="57" t="s">
        <v>16</v>
      </c>
      <c r="D76" s="50" t="s">
        <v>33</v>
      </c>
      <c r="E76" s="53"/>
      <c r="F76" s="82">
        <v>400</v>
      </c>
    </row>
    <row r="77" spans="1:6" ht="19.8" thickBot="1">
      <c r="A77" s="257"/>
      <c r="B77" s="283"/>
      <c r="C77" s="25" t="s">
        <v>17</v>
      </c>
      <c r="D77" s="54" t="s">
        <v>34</v>
      </c>
      <c r="E77" s="55"/>
      <c r="F77" s="70">
        <v>2</v>
      </c>
    </row>
    <row r="78" spans="1:6" ht="19.2">
      <c r="A78" s="248">
        <v>16</v>
      </c>
      <c r="B78" s="250" t="s">
        <v>19</v>
      </c>
      <c r="C78" s="56" t="s">
        <v>16</v>
      </c>
      <c r="D78" s="252" t="s">
        <v>58</v>
      </c>
      <c r="E78" s="253"/>
      <c r="F78" s="33">
        <v>520</v>
      </c>
    </row>
    <row r="79" spans="1:6" ht="19.8" thickBot="1">
      <c r="A79" s="249"/>
      <c r="B79" s="251"/>
      <c r="C79" s="83" t="s">
        <v>17</v>
      </c>
      <c r="D79" s="254"/>
      <c r="E79" s="255"/>
      <c r="F79" s="32">
        <v>1.3</v>
      </c>
    </row>
    <row r="80" spans="1:6" ht="19.2">
      <c r="A80" s="248">
        <v>17</v>
      </c>
      <c r="B80" s="258" t="s">
        <v>18</v>
      </c>
      <c r="C80" s="80" t="s">
        <v>16</v>
      </c>
      <c r="D80" s="261" t="s">
        <v>14</v>
      </c>
      <c r="E80" s="261"/>
      <c r="F80" s="81">
        <v>1125</v>
      </c>
    </row>
    <row r="81" spans="1:6" ht="19.8" thickBot="1">
      <c r="A81" s="256"/>
      <c r="B81" s="259"/>
      <c r="C81" s="84" t="s">
        <v>17</v>
      </c>
      <c r="D81" s="262"/>
      <c r="E81" s="262"/>
      <c r="F81" s="35">
        <v>7.5</v>
      </c>
    </row>
    <row r="82" spans="1:6" ht="18.600000000000001">
      <c r="A82" s="256"/>
      <c r="B82" s="259"/>
      <c r="C82" s="85" t="s">
        <v>16</v>
      </c>
      <c r="D82" s="263" t="s">
        <v>9</v>
      </c>
      <c r="E82" s="264"/>
      <c r="F82" s="114">
        <v>1575</v>
      </c>
    </row>
    <row r="83" spans="1:6" ht="19.2" thickBot="1">
      <c r="A83" s="257"/>
      <c r="B83" s="260"/>
      <c r="C83" s="86" t="s">
        <v>17</v>
      </c>
      <c r="D83" s="262"/>
      <c r="E83" s="262"/>
      <c r="F83" s="34">
        <v>10.5</v>
      </c>
    </row>
    <row r="84" spans="1:6" ht="15.6">
      <c r="B84" s="16" t="s">
        <v>10</v>
      </c>
      <c r="E84" s="1"/>
      <c r="F84" s="1"/>
    </row>
    <row r="85" spans="1:6" ht="15.6">
      <c r="A85" s="16"/>
      <c r="B85" s="16"/>
      <c r="E85" s="1"/>
      <c r="F85" s="1"/>
    </row>
    <row r="86" spans="1:6" ht="18">
      <c r="A86" s="16"/>
      <c r="B86" s="105" t="s">
        <v>76</v>
      </c>
      <c r="E86" s="1"/>
      <c r="F86" s="1"/>
    </row>
    <row r="87" spans="1:6" ht="15.6">
      <c r="A87" s="16"/>
      <c r="B87" s="16"/>
      <c r="E87" s="1"/>
      <c r="F87" s="1"/>
    </row>
    <row r="88" spans="1:6" ht="17.399999999999999">
      <c r="A88" s="5"/>
      <c r="B88" s="4" t="s">
        <v>79</v>
      </c>
      <c r="E88" s="1"/>
      <c r="F88" s="1"/>
    </row>
    <row r="89" spans="1:6" ht="19.2">
      <c r="A89" s="1"/>
      <c r="B89" s="46"/>
      <c r="C89" s="47"/>
      <c r="D89" s="45"/>
      <c r="E89" s="45"/>
      <c r="F89" s="45"/>
    </row>
    <row r="90" spans="1:6" ht="19.2">
      <c r="B90" s="48" t="s">
        <v>26</v>
      </c>
      <c r="C90" s="47"/>
      <c r="D90" s="49" t="s">
        <v>27</v>
      </c>
      <c r="E90" s="45"/>
      <c r="F90" s="49"/>
    </row>
    <row r="91" spans="1:6" ht="19.2">
      <c r="B91" s="48"/>
      <c r="C91" s="47"/>
      <c r="D91" s="49"/>
      <c r="E91" s="45"/>
      <c r="F91" s="49"/>
    </row>
    <row r="92" spans="1:6" ht="19.2">
      <c r="B92" s="48" t="s">
        <v>28</v>
      </c>
      <c r="C92" s="47"/>
      <c r="D92" s="49" t="s">
        <v>41</v>
      </c>
      <c r="E92" s="45"/>
      <c r="F92" s="49"/>
    </row>
    <row r="93" spans="1:6" ht="19.2">
      <c r="B93" s="46"/>
      <c r="C93" s="47"/>
      <c r="D93" s="49"/>
      <c r="E93" s="45"/>
      <c r="F93" s="49"/>
    </row>
    <row r="94" spans="1:6" ht="19.2">
      <c r="B94" s="48" t="s">
        <v>29</v>
      </c>
      <c r="C94" s="47"/>
      <c r="D94" s="49" t="s">
        <v>42</v>
      </c>
      <c r="E94" s="45"/>
      <c r="F94" s="49"/>
    </row>
  </sheetData>
  <mergeCells count="52">
    <mergeCell ref="A27:F27"/>
    <mergeCell ref="B29:B30"/>
    <mergeCell ref="C29:C30"/>
    <mergeCell ref="A23:F23"/>
    <mergeCell ref="A14:F14"/>
    <mergeCell ref="E21:F21"/>
    <mergeCell ref="A26:F26"/>
    <mergeCell ref="A24:F24"/>
    <mergeCell ref="D48:D50"/>
    <mergeCell ref="A35:F35"/>
    <mergeCell ref="B37:B38"/>
    <mergeCell ref="C37:C38"/>
    <mergeCell ref="A48:A50"/>
    <mergeCell ref="C48:C50"/>
    <mergeCell ref="E48:E50"/>
    <mergeCell ref="E51:E54"/>
    <mergeCell ref="A55:A58"/>
    <mergeCell ref="C55:C58"/>
    <mergeCell ref="A63:A64"/>
    <mergeCell ref="C59:C62"/>
    <mergeCell ref="D59:D62"/>
    <mergeCell ref="E59:E62"/>
    <mergeCell ref="A59:A62"/>
    <mergeCell ref="D55:D58"/>
    <mergeCell ref="E55:E58"/>
    <mergeCell ref="A51:A54"/>
    <mergeCell ref="C51:C54"/>
    <mergeCell ref="D51:D54"/>
    <mergeCell ref="A65:A77"/>
    <mergeCell ref="B65:B77"/>
    <mergeCell ref="D65:E65"/>
    <mergeCell ref="C66:C67"/>
    <mergeCell ref="D66:E66"/>
    <mergeCell ref="D74:E74"/>
    <mergeCell ref="D75:E75"/>
    <mergeCell ref="F66:F67"/>
    <mergeCell ref="D67:E67"/>
    <mergeCell ref="D68:E68"/>
    <mergeCell ref="C69:C75"/>
    <mergeCell ref="D69:E69"/>
    <mergeCell ref="F69:F75"/>
    <mergeCell ref="D70:E70"/>
    <mergeCell ref="D71:E71"/>
    <mergeCell ref="D72:E72"/>
    <mergeCell ref="D73:E73"/>
    <mergeCell ref="A78:A79"/>
    <mergeCell ref="B78:B79"/>
    <mergeCell ref="D78:E79"/>
    <mergeCell ref="A80:A83"/>
    <mergeCell ref="B80:B83"/>
    <mergeCell ref="D80:E81"/>
    <mergeCell ref="D82:E83"/>
  </mergeCells>
  <phoneticPr fontId="40" type="noConversion"/>
  <pageMargins left="0.38" right="0.25" top="0.17" bottom="0.19" header="0.17" footer="0.19"/>
  <pageSetup paperSize="9" scale="5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00"/>
  <sheetViews>
    <sheetView view="pageBreakPreview" topLeftCell="A31" zoomScale="85" zoomScaleNormal="80" workbookViewId="0">
      <selection activeCell="B64" sqref="B64"/>
    </sheetView>
  </sheetViews>
  <sheetFormatPr defaultRowHeight="13.2" outlineLevelRow="1"/>
  <cols>
    <col min="1" max="1" width="8.44140625" customWidth="1"/>
    <col min="2" max="2" width="86.5546875" customWidth="1"/>
    <col min="3" max="3" width="18.5546875" customWidth="1"/>
    <col min="4" max="4" width="20.44140625" customWidth="1"/>
    <col min="5" max="5" width="28" customWidth="1"/>
    <col min="6" max="6" width="18.33203125" customWidth="1"/>
    <col min="7" max="7" width="10" customWidth="1"/>
    <col min="8" max="8" width="11.33203125" customWidth="1"/>
    <col min="9" max="9" width="6.6640625" customWidth="1"/>
    <col min="10" max="10" width="5.88671875" customWidth="1"/>
    <col min="11" max="11" width="6" customWidth="1"/>
    <col min="12" max="12" width="5.88671875" customWidth="1"/>
    <col min="13" max="14" width="6" customWidth="1"/>
    <col min="15" max="15" width="6.109375" customWidth="1"/>
  </cols>
  <sheetData>
    <row r="1" spans="1:9" ht="12.75" hidden="1" customHeight="1">
      <c r="E1" s="8"/>
      <c r="F1" s="8"/>
    </row>
    <row r="2" spans="1:9" ht="12.75" hidden="1" customHeight="1">
      <c r="D2" s="6"/>
      <c r="E2" s="8"/>
      <c r="F2" s="8"/>
    </row>
    <row r="3" spans="1:9" ht="12.75" hidden="1" customHeight="1">
      <c r="D3" s="6"/>
      <c r="E3" s="6"/>
      <c r="F3" s="6"/>
    </row>
    <row r="4" spans="1:9" ht="15.75" hidden="1" customHeight="1">
      <c r="A4" s="1"/>
      <c r="B4" s="1"/>
      <c r="C4" s="2"/>
      <c r="D4" s="7"/>
      <c r="E4" s="11"/>
      <c r="F4" s="12" t="s">
        <v>0</v>
      </c>
    </row>
    <row r="5" spans="1:9" ht="15.75" hidden="1" customHeight="1">
      <c r="A5" s="1"/>
      <c r="B5" s="1"/>
      <c r="C5" s="1"/>
      <c r="D5" s="7"/>
      <c r="E5" s="11"/>
      <c r="F5" s="12" t="s">
        <v>1</v>
      </c>
    </row>
    <row r="6" spans="1:9" ht="15.75" hidden="1" customHeight="1">
      <c r="A6" s="1"/>
      <c r="B6" s="1"/>
      <c r="C6" s="1"/>
      <c r="D6" s="7"/>
      <c r="E6" s="11"/>
      <c r="F6" s="12" t="s">
        <v>13</v>
      </c>
    </row>
    <row r="7" spans="1:9" ht="15.75" hidden="1" customHeight="1">
      <c r="A7" s="1"/>
      <c r="B7" s="1"/>
      <c r="C7" s="1"/>
      <c r="D7" s="7"/>
      <c r="E7" s="9"/>
      <c r="F7" s="10"/>
    </row>
    <row r="8" spans="1:9" ht="15.75" hidden="1" customHeight="1">
      <c r="A8" s="1"/>
      <c r="B8" s="1"/>
      <c r="C8" s="1"/>
      <c r="D8" s="3"/>
      <c r="E8" s="9"/>
      <c r="F8" s="9"/>
    </row>
    <row r="9" spans="1:9" ht="2.25" hidden="1" customHeight="1">
      <c r="A9" s="1"/>
      <c r="B9" s="1"/>
      <c r="C9" s="1"/>
      <c r="D9" s="3"/>
      <c r="E9" s="9"/>
      <c r="F9" s="9"/>
    </row>
    <row r="10" spans="1:9" ht="2.25" hidden="1" customHeight="1">
      <c r="A10" s="1"/>
      <c r="B10" s="1"/>
      <c r="C10" s="1"/>
      <c r="D10" s="3"/>
      <c r="E10" s="14" t="s">
        <v>15</v>
      </c>
      <c r="F10" s="14"/>
      <c r="G10" s="27"/>
    </row>
    <row r="11" spans="1:9" ht="15.75" hidden="1" customHeight="1">
      <c r="A11" s="1"/>
      <c r="B11" s="1"/>
      <c r="C11" s="1"/>
      <c r="D11" s="3"/>
      <c r="E11" s="14"/>
      <c r="F11" s="14"/>
      <c r="G11" s="27"/>
    </row>
    <row r="12" spans="1:9" ht="20.25" hidden="1" customHeight="1">
      <c r="A12" s="1"/>
      <c r="B12" s="1"/>
      <c r="C12" s="1"/>
      <c r="D12" s="3"/>
      <c r="E12" s="15"/>
      <c r="F12" s="15"/>
      <c r="G12" s="27"/>
    </row>
    <row r="13" spans="1:9" ht="20.25" hidden="1" customHeight="1">
      <c r="A13" s="9"/>
      <c r="B13" s="15"/>
      <c r="C13" s="15"/>
      <c r="D13" s="29"/>
      <c r="E13" s="15"/>
      <c r="F13" s="15"/>
      <c r="G13" s="28"/>
      <c r="H13" s="8"/>
    </row>
    <row r="14" spans="1:9" ht="30" customHeight="1">
      <c r="A14" s="324"/>
      <c r="B14" s="324"/>
      <c r="C14" s="324"/>
      <c r="D14" s="324"/>
      <c r="E14" s="324"/>
      <c r="F14" s="324"/>
      <c r="G14" s="41"/>
      <c r="H14" s="41"/>
      <c r="I14" s="42"/>
    </row>
    <row r="15" spans="1:9" ht="30" customHeight="1">
      <c r="A15" s="106"/>
      <c r="B15" s="106"/>
      <c r="C15" s="106"/>
      <c r="D15" s="106"/>
      <c r="E15" s="106"/>
      <c r="F15" s="106"/>
      <c r="G15" s="41"/>
      <c r="H15" s="41"/>
      <c r="I15" s="42"/>
    </row>
    <row r="16" spans="1:9" ht="30" customHeight="1">
      <c r="A16" s="106"/>
      <c r="B16" s="106"/>
      <c r="C16" s="106"/>
      <c r="D16" s="106"/>
      <c r="E16" s="106"/>
      <c r="F16" s="106"/>
      <c r="G16" s="41"/>
      <c r="H16" s="41"/>
      <c r="I16" s="42"/>
    </row>
    <row r="17" spans="1:10" ht="30" customHeight="1">
      <c r="A17" s="106"/>
      <c r="B17" s="106"/>
      <c r="C17" s="106"/>
      <c r="D17" s="106"/>
      <c r="E17" s="106"/>
      <c r="F17" s="106"/>
      <c r="G17" s="41"/>
      <c r="H17" s="41"/>
      <c r="I17" s="42"/>
    </row>
    <row r="18" spans="1:10" ht="30" customHeight="1">
      <c r="A18" s="106"/>
      <c r="B18" s="106"/>
      <c r="C18" s="106"/>
      <c r="D18" s="106"/>
      <c r="E18" s="106"/>
      <c r="F18" s="106"/>
      <c r="G18" s="41"/>
      <c r="H18" s="41"/>
      <c r="I18" s="42"/>
    </row>
    <row r="19" spans="1:10" ht="21">
      <c r="A19" s="37"/>
      <c r="B19" s="38"/>
      <c r="C19" s="38"/>
      <c r="E19" s="51"/>
      <c r="F19" s="52" t="s">
        <v>21</v>
      </c>
      <c r="J19" s="36"/>
    </row>
    <row r="20" spans="1:10" ht="20.25" customHeight="1">
      <c r="A20" s="37"/>
      <c r="B20" s="38"/>
      <c r="C20" s="38"/>
      <c r="F20" s="108" t="s">
        <v>78</v>
      </c>
      <c r="G20" s="43"/>
      <c r="H20" s="42"/>
      <c r="J20" s="36"/>
    </row>
    <row r="21" spans="1:10" ht="20.25" customHeight="1">
      <c r="A21" s="37"/>
      <c r="B21" s="38"/>
      <c r="C21" s="38"/>
      <c r="E21" s="325" t="s">
        <v>66</v>
      </c>
      <c r="F21" s="325"/>
      <c r="G21" s="43"/>
      <c r="H21" s="42"/>
      <c r="J21" s="36"/>
    </row>
    <row r="22" spans="1:10" ht="9" customHeight="1">
      <c r="A22" s="39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27" customHeight="1">
      <c r="A23" s="323" t="s">
        <v>22</v>
      </c>
      <c r="B23" s="323"/>
      <c r="C23" s="323"/>
      <c r="D23" s="323"/>
      <c r="E23" s="323"/>
      <c r="F23" s="323"/>
      <c r="G23" s="44"/>
      <c r="H23" s="40"/>
      <c r="I23" s="40"/>
      <c r="J23" s="40"/>
    </row>
    <row r="24" spans="1:10" ht="29.25" customHeight="1">
      <c r="A24" s="327" t="s">
        <v>90</v>
      </c>
      <c r="B24" s="327"/>
      <c r="C24" s="327"/>
      <c r="D24" s="327"/>
      <c r="E24" s="327"/>
      <c r="F24" s="327"/>
      <c r="G24" s="40"/>
      <c r="H24" s="40"/>
      <c r="I24" s="40"/>
      <c r="J24" s="40"/>
    </row>
    <row r="25" spans="1:10">
      <c r="G25" s="8"/>
      <c r="H25" s="8"/>
    </row>
    <row r="26" spans="1:10" ht="34.799999999999997">
      <c r="A26" s="326" t="s">
        <v>81</v>
      </c>
      <c r="B26" s="326"/>
      <c r="C26" s="326"/>
      <c r="D26" s="326"/>
      <c r="E26" s="326"/>
      <c r="F26" s="326"/>
      <c r="G26" s="17"/>
      <c r="H26" s="8"/>
    </row>
    <row r="27" spans="1:10" ht="24">
      <c r="A27" s="321" t="s">
        <v>82</v>
      </c>
      <c r="B27" s="322"/>
      <c r="C27" s="322"/>
      <c r="D27" s="322"/>
      <c r="E27" s="322"/>
      <c r="F27" s="322"/>
      <c r="G27" s="17"/>
      <c r="H27" s="8"/>
    </row>
    <row r="28" spans="1:10" ht="8.25" customHeight="1" thickBot="1">
      <c r="A28" s="109"/>
      <c r="B28" s="109"/>
      <c r="C28" s="109"/>
      <c r="D28" s="109"/>
      <c r="E28" s="109"/>
      <c r="F28" s="109"/>
      <c r="G28" s="17"/>
      <c r="H28" s="8"/>
    </row>
    <row r="29" spans="1:10" ht="16.5" customHeight="1">
      <c r="A29" s="18" t="s">
        <v>23</v>
      </c>
      <c r="B29" s="314" t="s">
        <v>63</v>
      </c>
      <c r="C29" s="314" t="s">
        <v>11</v>
      </c>
      <c r="D29" s="19" t="s">
        <v>2</v>
      </c>
      <c r="E29" s="20" t="s">
        <v>3</v>
      </c>
      <c r="F29" s="19" t="s">
        <v>4</v>
      </c>
      <c r="G29" s="17"/>
      <c r="H29" s="8"/>
    </row>
    <row r="30" spans="1:10" ht="16.5" customHeight="1" thickBot="1">
      <c r="A30" s="21" t="s">
        <v>5</v>
      </c>
      <c r="B30" s="315"/>
      <c r="C30" s="315"/>
      <c r="D30" s="22" t="s">
        <v>6</v>
      </c>
      <c r="E30" s="23" t="s">
        <v>7</v>
      </c>
      <c r="F30" s="22" t="s">
        <v>8</v>
      </c>
      <c r="G30" s="17"/>
      <c r="H30" s="8"/>
    </row>
    <row r="31" spans="1:10" ht="31.8">
      <c r="A31" s="30">
        <v>1</v>
      </c>
      <c r="B31" s="126" t="s">
        <v>39</v>
      </c>
      <c r="C31" s="107" t="s">
        <v>12</v>
      </c>
      <c r="D31" s="65">
        <v>28</v>
      </c>
      <c r="E31" s="30">
        <v>1.8</v>
      </c>
      <c r="F31" s="123">
        <v>1200</v>
      </c>
      <c r="G31" s="17"/>
      <c r="H31" s="8"/>
    </row>
    <row r="32" spans="1:10" ht="31.8">
      <c r="A32" s="58">
        <v>2</v>
      </c>
      <c r="B32" s="127" t="s">
        <v>39</v>
      </c>
      <c r="C32" s="119" t="s">
        <v>38</v>
      </c>
      <c r="D32" s="66">
        <v>38</v>
      </c>
      <c r="E32" s="58">
        <v>1.8</v>
      </c>
      <c r="F32" s="124">
        <v>1900</v>
      </c>
      <c r="G32" s="17"/>
      <c r="H32" s="8"/>
    </row>
    <row r="33" spans="1:8" ht="32.4" thickBot="1">
      <c r="A33" s="31">
        <v>4</v>
      </c>
      <c r="B33" s="128" t="s">
        <v>36</v>
      </c>
      <c r="C33" s="118" t="s">
        <v>37</v>
      </c>
      <c r="D33" s="67">
        <v>6</v>
      </c>
      <c r="E33" s="31">
        <v>1.8</v>
      </c>
      <c r="F33" s="125">
        <v>1200</v>
      </c>
      <c r="G33" s="17"/>
      <c r="H33" s="8"/>
    </row>
    <row r="34" spans="1:8" ht="19.2">
      <c r="A34" s="115"/>
      <c r="B34" s="91"/>
      <c r="C34" s="116"/>
      <c r="D34" s="115"/>
      <c r="E34" s="115"/>
      <c r="F34" s="117"/>
      <c r="G34" s="17"/>
      <c r="H34" s="8"/>
    </row>
    <row r="35" spans="1:8" ht="22.8">
      <c r="A35" s="313" t="s">
        <v>80</v>
      </c>
      <c r="B35" s="313"/>
      <c r="C35" s="313"/>
      <c r="D35" s="313"/>
      <c r="E35" s="313"/>
      <c r="F35" s="313"/>
      <c r="G35" s="17"/>
      <c r="H35" s="8"/>
    </row>
    <row r="36" spans="1:8" ht="4.5" customHeight="1" thickBot="1">
      <c r="A36" s="109"/>
      <c r="B36" s="109"/>
      <c r="C36" s="109"/>
      <c r="D36" s="109"/>
      <c r="E36" s="109"/>
      <c r="F36" s="109"/>
      <c r="G36" s="17"/>
      <c r="H36" s="8"/>
    </row>
    <row r="37" spans="1:8" ht="18.600000000000001">
      <c r="A37" s="18" t="s">
        <v>23</v>
      </c>
      <c r="B37" s="314" t="s">
        <v>63</v>
      </c>
      <c r="C37" s="314" t="s">
        <v>11</v>
      </c>
      <c r="D37" s="19" t="s">
        <v>2</v>
      </c>
      <c r="E37" s="20" t="s">
        <v>3</v>
      </c>
      <c r="F37" s="19" t="s">
        <v>4</v>
      </c>
      <c r="G37" s="26"/>
      <c r="H37" s="8"/>
    </row>
    <row r="38" spans="1:8" ht="19.2" thickBot="1">
      <c r="A38" s="21" t="s">
        <v>5</v>
      </c>
      <c r="B38" s="315"/>
      <c r="C38" s="315"/>
      <c r="D38" s="22" t="s">
        <v>6</v>
      </c>
      <c r="E38" s="23" t="s">
        <v>7</v>
      </c>
      <c r="F38" s="22" t="s">
        <v>8</v>
      </c>
      <c r="G38" s="26"/>
      <c r="H38" s="8"/>
    </row>
    <row r="39" spans="1:8" ht="19.2">
      <c r="A39" s="30">
        <v>1</v>
      </c>
      <c r="B39" s="59" t="s">
        <v>39</v>
      </c>
      <c r="C39" s="107" t="s">
        <v>12</v>
      </c>
      <c r="D39" s="65">
        <v>28</v>
      </c>
      <c r="E39" s="30">
        <v>1.8</v>
      </c>
      <c r="F39" s="110">
        <v>1350</v>
      </c>
      <c r="G39" s="26"/>
      <c r="H39" s="8"/>
    </row>
    <row r="40" spans="1:8" ht="19.2">
      <c r="A40" s="58">
        <v>2</v>
      </c>
      <c r="B40" s="60" t="s">
        <v>39</v>
      </c>
      <c r="C40" s="119" t="s">
        <v>38</v>
      </c>
      <c r="D40" s="66">
        <v>38</v>
      </c>
      <c r="E40" s="58">
        <v>1.8</v>
      </c>
      <c r="F40" s="111">
        <v>2250</v>
      </c>
      <c r="G40" s="26"/>
      <c r="H40" s="8"/>
    </row>
    <row r="41" spans="1:8" ht="19.2">
      <c r="A41" s="58">
        <v>3</v>
      </c>
      <c r="B41" s="60" t="s">
        <v>39</v>
      </c>
      <c r="C41" s="119" t="s">
        <v>40</v>
      </c>
      <c r="D41" s="66">
        <v>28</v>
      </c>
      <c r="E41" s="58">
        <v>2.7</v>
      </c>
      <c r="F41" s="111">
        <v>2250</v>
      </c>
      <c r="G41" s="26"/>
      <c r="H41" s="8"/>
    </row>
    <row r="42" spans="1:8" ht="19.2">
      <c r="A42" s="58">
        <v>4</v>
      </c>
      <c r="B42" s="60" t="s">
        <v>36</v>
      </c>
      <c r="C42" s="119" t="s">
        <v>37</v>
      </c>
      <c r="D42" s="66">
        <v>6</v>
      </c>
      <c r="E42" s="58">
        <v>1.8</v>
      </c>
      <c r="F42" s="111">
        <v>1350</v>
      </c>
      <c r="G42" s="26"/>
      <c r="H42" s="8"/>
    </row>
    <row r="43" spans="1:8" ht="19.2">
      <c r="A43" s="58">
        <v>5</v>
      </c>
      <c r="B43" s="60" t="s">
        <v>46</v>
      </c>
      <c r="C43" s="119"/>
      <c r="D43" s="66"/>
      <c r="E43" s="58"/>
      <c r="F43" s="69">
        <v>150</v>
      </c>
      <c r="G43" s="26"/>
      <c r="H43" s="8"/>
    </row>
    <row r="44" spans="1:8" ht="19.2">
      <c r="A44" s="58">
        <v>6</v>
      </c>
      <c r="B44" s="60" t="s">
        <v>47</v>
      </c>
      <c r="C44" s="119"/>
      <c r="D44" s="66"/>
      <c r="E44" s="58"/>
      <c r="F44" s="69">
        <v>30</v>
      </c>
      <c r="G44" s="45"/>
      <c r="H44" s="8"/>
    </row>
    <row r="45" spans="1:8" ht="19.2">
      <c r="A45" s="58">
        <v>7</v>
      </c>
      <c r="B45" s="60" t="s">
        <v>43</v>
      </c>
      <c r="C45" s="119" t="s">
        <v>35</v>
      </c>
      <c r="D45" s="66"/>
      <c r="E45" s="58"/>
      <c r="F45" s="69">
        <v>60</v>
      </c>
      <c r="G45" s="45"/>
      <c r="H45" s="8"/>
    </row>
    <row r="46" spans="1:8" ht="19.2">
      <c r="A46" s="58">
        <v>8</v>
      </c>
      <c r="B46" s="60" t="s">
        <v>43</v>
      </c>
      <c r="C46" s="119" t="s">
        <v>44</v>
      </c>
      <c r="D46" s="74"/>
      <c r="E46" s="73"/>
      <c r="F46" s="75">
        <v>100</v>
      </c>
      <c r="G46" s="45"/>
      <c r="H46" s="8"/>
    </row>
    <row r="47" spans="1:8" ht="19.8" thickBot="1">
      <c r="A47" s="58">
        <v>9</v>
      </c>
      <c r="B47" s="61" t="s">
        <v>45</v>
      </c>
      <c r="C47" s="118"/>
      <c r="D47" s="67"/>
      <c r="E47" s="31"/>
      <c r="F47" s="70">
        <v>100</v>
      </c>
      <c r="G47" s="45"/>
      <c r="H47" s="8"/>
    </row>
    <row r="48" spans="1:8" ht="18.600000000000001">
      <c r="A48" s="309">
        <v>10</v>
      </c>
      <c r="B48" s="62" t="s">
        <v>31</v>
      </c>
      <c r="C48" s="317" t="s">
        <v>32</v>
      </c>
      <c r="D48" s="307">
        <v>3.2</v>
      </c>
      <c r="E48" s="319">
        <v>3.35</v>
      </c>
      <c r="F48" s="102">
        <v>115</v>
      </c>
      <c r="G48" s="45"/>
      <c r="H48" s="8"/>
    </row>
    <row r="49" spans="1:8" ht="18.600000000000001">
      <c r="A49" s="249"/>
      <c r="B49" s="91" t="s">
        <v>30</v>
      </c>
      <c r="C49" s="300"/>
      <c r="D49" s="311"/>
      <c r="E49" s="300"/>
      <c r="F49" s="103">
        <v>105</v>
      </c>
      <c r="G49" s="45"/>
      <c r="H49" s="8"/>
    </row>
    <row r="50" spans="1:8" ht="19.2" thickBot="1">
      <c r="A50" s="316"/>
      <c r="B50" s="61" t="s">
        <v>77</v>
      </c>
      <c r="C50" s="318"/>
      <c r="D50" s="312"/>
      <c r="E50" s="320"/>
      <c r="F50" s="104">
        <v>90</v>
      </c>
      <c r="G50" s="45"/>
    </row>
    <row r="51" spans="1:8" ht="18.600000000000001">
      <c r="A51" s="297">
        <v>11</v>
      </c>
      <c r="B51" s="63" t="s">
        <v>24</v>
      </c>
      <c r="C51" s="288" t="s">
        <v>25</v>
      </c>
      <c r="D51" s="310">
        <v>3.2</v>
      </c>
      <c r="E51" s="288">
        <v>4.67</v>
      </c>
      <c r="F51" s="68">
        <v>160</v>
      </c>
      <c r="G51" s="45"/>
    </row>
    <row r="52" spans="1:8" ht="18.600000000000001">
      <c r="A52" s="309"/>
      <c r="B52" s="101" t="s">
        <v>69</v>
      </c>
      <c r="C52" s="289"/>
      <c r="D52" s="311"/>
      <c r="E52" s="289"/>
      <c r="F52" s="82">
        <v>150</v>
      </c>
      <c r="G52" s="45"/>
    </row>
    <row r="53" spans="1:8" ht="18.600000000000001">
      <c r="A53" s="309"/>
      <c r="B53" s="101" t="s">
        <v>70</v>
      </c>
      <c r="C53" s="289"/>
      <c r="D53" s="311"/>
      <c r="E53" s="289"/>
      <c r="F53" s="82">
        <v>150</v>
      </c>
      <c r="G53" s="45"/>
    </row>
    <row r="54" spans="1:8" ht="19.2" thickBot="1">
      <c r="A54" s="298"/>
      <c r="B54" s="64" t="s">
        <v>71</v>
      </c>
      <c r="C54" s="290"/>
      <c r="D54" s="311"/>
      <c r="E54" s="290"/>
      <c r="F54" s="69">
        <v>135</v>
      </c>
      <c r="G54" s="13"/>
    </row>
    <row r="55" spans="1:8" ht="18.600000000000001">
      <c r="A55" s="291">
        <v>12</v>
      </c>
      <c r="B55" s="93" t="s">
        <v>64</v>
      </c>
      <c r="C55" s="294" t="s">
        <v>25</v>
      </c>
      <c r="D55" s="306">
        <v>3.2</v>
      </c>
      <c r="E55" s="288">
        <v>4.67</v>
      </c>
      <c r="F55" s="71">
        <v>240</v>
      </c>
      <c r="G55" s="13"/>
    </row>
    <row r="56" spans="1:8" ht="18.600000000000001">
      <c r="A56" s="292"/>
      <c r="B56" s="99" t="s">
        <v>74</v>
      </c>
      <c r="C56" s="295"/>
      <c r="D56" s="307"/>
      <c r="E56" s="289"/>
      <c r="F56" s="100">
        <v>210</v>
      </c>
      <c r="G56" s="13"/>
    </row>
    <row r="57" spans="1:8" ht="18.600000000000001">
      <c r="A57" s="292"/>
      <c r="B57" s="99" t="s">
        <v>75</v>
      </c>
      <c r="C57" s="295"/>
      <c r="D57" s="307"/>
      <c r="E57" s="289"/>
      <c r="F57" s="100">
        <v>200</v>
      </c>
      <c r="G57" s="13"/>
    </row>
    <row r="58" spans="1:8" ht="19.2" thickBot="1">
      <c r="A58" s="329"/>
      <c r="B58" s="132" t="s">
        <v>72</v>
      </c>
      <c r="C58" s="330"/>
      <c r="D58" s="331"/>
      <c r="E58" s="302"/>
      <c r="F58" s="133">
        <v>180</v>
      </c>
      <c r="G58" s="13"/>
    </row>
    <row r="59" spans="1:8" ht="18.600000000000001">
      <c r="A59" s="248">
        <v>13</v>
      </c>
      <c r="B59" s="130" t="s">
        <v>65</v>
      </c>
      <c r="C59" s="319" t="s">
        <v>49</v>
      </c>
      <c r="D59" s="328">
        <v>3.2</v>
      </c>
      <c r="E59" s="328">
        <v>4.47</v>
      </c>
      <c r="F59" s="134">
        <v>170</v>
      </c>
      <c r="G59" s="13"/>
    </row>
    <row r="60" spans="1:8" ht="18.600000000000001">
      <c r="A60" s="249"/>
      <c r="B60" s="96" t="s">
        <v>67</v>
      </c>
      <c r="C60" s="300"/>
      <c r="D60" s="303"/>
      <c r="E60" s="303"/>
      <c r="F60" s="98">
        <v>150</v>
      </c>
      <c r="G60" s="13"/>
    </row>
    <row r="61" spans="1:8" ht="18.600000000000001">
      <c r="A61" s="249"/>
      <c r="B61" s="96" t="s">
        <v>68</v>
      </c>
      <c r="C61" s="300"/>
      <c r="D61" s="303"/>
      <c r="E61" s="303"/>
      <c r="F61" s="98">
        <v>145</v>
      </c>
      <c r="G61" s="13"/>
    </row>
    <row r="62" spans="1:8" ht="19.2" thickBot="1">
      <c r="A62" s="249"/>
      <c r="B62" s="129" t="s">
        <v>73</v>
      </c>
      <c r="C62" s="300"/>
      <c r="D62" s="303"/>
      <c r="E62" s="303"/>
      <c r="F62" s="92">
        <v>130</v>
      </c>
      <c r="G62" s="13"/>
    </row>
    <row r="63" spans="1:8" ht="19.2" outlineLevel="1">
      <c r="A63" s="248">
        <v>14</v>
      </c>
      <c r="B63" s="139" t="s">
        <v>85</v>
      </c>
      <c r="C63" s="137" t="s">
        <v>84</v>
      </c>
      <c r="D63" s="121">
        <v>16</v>
      </c>
      <c r="E63" s="76">
        <f t="shared" ref="E63:E68" si="0">2.8*2.07</f>
        <v>5.7959999999999994</v>
      </c>
      <c r="F63" s="134">
        <v>1350</v>
      </c>
      <c r="G63" s="13"/>
    </row>
    <row r="64" spans="1:8" ht="19.2" outlineLevel="1">
      <c r="A64" s="249"/>
      <c r="B64" s="140" t="s">
        <v>86</v>
      </c>
      <c r="C64" s="138" t="s">
        <v>84</v>
      </c>
      <c r="D64" s="122">
        <v>16</v>
      </c>
      <c r="E64" s="120">
        <f t="shared" si="0"/>
        <v>5.7959999999999994</v>
      </c>
      <c r="F64" s="135">
        <v>1246</v>
      </c>
      <c r="G64" s="13"/>
    </row>
    <row r="65" spans="1:7" ht="19.2" outlineLevel="1">
      <c r="A65" s="249"/>
      <c r="B65" s="140" t="s">
        <v>87</v>
      </c>
      <c r="C65" s="138" t="s">
        <v>84</v>
      </c>
      <c r="D65" s="122">
        <v>16</v>
      </c>
      <c r="E65" s="120">
        <f t="shared" si="0"/>
        <v>5.7959999999999994</v>
      </c>
      <c r="F65" s="135">
        <v>1650</v>
      </c>
      <c r="G65" s="13"/>
    </row>
    <row r="66" spans="1:7" ht="19.2" outlineLevel="1">
      <c r="A66" s="249"/>
      <c r="B66" s="140" t="s">
        <v>88</v>
      </c>
      <c r="C66" s="138" t="s">
        <v>84</v>
      </c>
      <c r="D66" s="122">
        <v>16</v>
      </c>
      <c r="E66" s="120">
        <f t="shared" si="0"/>
        <v>5.7959999999999994</v>
      </c>
      <c r="F66" s="135">
        <v>1500</v>
      </c>
      <c r="G66" s="13"/>
    </row>
    <row r="67" spans="1:7" ht="19.2" outlineLevel="1">
      <c r="A67" s="249"/>
      <c r="B67" s="140" t="s">
        <v>87</v>
      </c>
      <c r="C67" s="138" t="s">
        <v>84</v>
      </c>
      <c r="D67" s="122">
        <v>18</v>
      </c>
      <c r="E67" s="120">
        <f t="shared" si="0"/>
        <v>5.7959999999999994</v>
      </c>
      <c r="F67" s="135">
        <v>1900</v>
      </c>
      <c r="G67" s="13"/>
    </row>
    <row r="68" spans="1:7" ht="19.8" outlineLevel="1" thickBot="1">
      <c r="A68" s="305"/>
      <c r="B68" s="144" t="s">
        <v>88</v>
      </c>
      <c r="C68" s="145" t="s">
        <v>84</v>
      </c>
      <c r="D68" s="142">
        <v>18</v>
      </c>
      <c r="E68" s="131">
        <f t="shared" si="0"/>
        <v>5.7959999999999994</v>
      </c>
      <c r="F68" s="146">
        <v>1795</v>
      </c>
      <c r="G68" s="13"/>
    </row>
    <row r="69" spans="1:7" ht="19.2" hidden="1" outlineLevel="1">
      <c r="A69" s="248">
        <v>15</v>
      </c>
      <c r="B69" s="143" t="s">
        <v>48</v>
      </c>
      <c r="C69" s="76" t="s">
        <v>49</v>
      </c>
      <c r="D69" s="121">
        <v>16</v>
      </c>
      <c r="E69" s="76">
        <v>4.4652000000000003</v>
      </c>
      <c r="F69" s="112">
        <v>1265</v>
      </c>
    </row>
    <row r="70" spans="1:7" ht="19.8" hidden="1" outlineLevel="1" thickBot="1">
      <c r="A70" s="305"/>
      <c r="B70" s="141" t="s">
        <v>50</v>
      </c>
      <c r="C70" s="131" t="s">
        <v>49</v>
      </c>
      <c r="D70" s="142">
        <v>16</v>
      </c>
      <c r="E70" s="131">
        <v>4.4652000000000003</v>
      </c>
      <c r="F70" s="136">
        <v>1430</v>
      </c>
    </row>
    <row r="71" spans="1:7" ht="19.2" collapsed="1">
      <c r="A71" s="249">
        <v>15</v>
      </c>
      <c r="B71" s="251" t="s">
        <v>20</v>
      </c>
      <c r="C71" s="57" t="s">
        <v>16</v>
      </c>
      <c r="D71" s="332" t="s">
        <v>51</v>
      </c>
      <c r="E71" s="333"/>
      <c r="F71" s="82">
        <v>320</v>
      </c>
    </row>
    <row r="72" spans="1:7" ht="26.25" customHeight="1">
      <c r="A72" s="256"/>
      <c r="B72" s="282"/>
      <c r="C72" s="286" t="s">
        <v>17</v>
      </c>
      <c r="D72" s="274" t="s">
        <v>52</v>
      </c>
      <c r="E72" s="279"/>
      <c r="F72" s="265">
        <v>1.6</v>
      </c>
    </row>
    <row r="73" spans="1:7" ht="19.8" thickBot="1">
      <c r="A73" s="256"/>
      <c r="B73" s="282"/>
      <c r="C73" s="273"/>
      <c r="D73" s="267" t="s">
        <v>59</v>
      </c>
      <c r="E73" s="268"/>
      <c r="F73" s="266"/>
    </row>
    <row r="74" spans="1:7" ht="19.2">
      <c r="A74" s="256"/>
      <c r="B74" s="282"/>
      <c r="C74" s="24" t="s">
        <v>16</v>
      </c>
      <c r="D74" s="269" t="s">
        <v>53</v>
      </c>
      <c r="E74" s="270"/>
      <c r="F74" s="89">
        <v>350</v>
      </c>
    </row>
    <row r="75" spans="1:7" ht="19.2">
      <c r="A75" s="256"/>
      <c r="B75" s="282"/>
      <c r="C75" s="271" t="s">
        <v>17</v>
      </c>
      <c r="D75" s="274" t="s">
        <v>54</v>
      </c>
      <c r="E75" s="275"/>
      <c r="F75" s="276">
        <v>1.75</v>
      </c>
    </row>
    <row r="76" spans="1:7" ht="19.5" customHeight="1">
      <c r="A76" s="256"/>
      <c r="B76" s="282"/>
      <c r="C76" s="271"/>
      <c r="D76" s="274" t="s">
        <v>60</v>
      </c>
      <c r="E76" s="279"/>
      <c r="F76" s="276"/>
    </row>
    <row r="77" spans="1:7" ht="23.25" customHeight="1">
      <c r="A77" s="256"/>
      <c r="B77" s="282"/>
      <c r="C77" s="271"/>
      <c r="D77" s="274" t="s">
        <v>55</v>
      </c>
      <c r="E77" s="279"/>
      <c r="F77" s="276"/>
    </row>
    <row r="78" spans="1:7" ht="19.2">
      <c r="A78" s="256"/>
      <c r="B78" s="282"/>
      <c r="C78" s="271"/>
      <c r="D78" s="280" t="s">
        <v>56</v>
      </c>
      <c r="E78" s="281"/>
      <c r="F78" s="276"/>
    </row>
    <row r="79" spans="1:7" ht="19.2">
      <c r="A79" s="256"/>
      <c r="B79" s="282"/>
      <c r="C79" s="272"/>
      <c r="D79" s="280" t="s">
        <v>57</v>
      </c>
      <c r="E79" s="281"/>
      <c r="F79" s="277"/>
    </row>
    <row r="80" spans="1:7" ht="19.2">
      <c r="A80" s="256"/>
      <c r="B80" s="282"/>
      <c r="C80" s="272"/>
      <c r="D80" s="280" t="s">
        <v>61</v>
      </c>
      <c r="E80" s="287"/>
      <c r="F80" s="277"/>
    </row>
    <row r="81" spans="1:6" ht="19.8" thickBot="1">
      <c r="A81" s="256"/>
      <c r="B81" s="282"/>
      <c r="C81" s="273"/>
      <c r="D81" s="274" t="s">
        <v>62</v>
      </c>
      <c r="E81" s="275"/>
      <c r="F81" s="278"/>
    </row>
    <row r="82" spans="1:6" ht="19.2">
      <c r="A82" s="256"/>
      <c r="B82" s="282"/>
      <c r="C82" s="57" t="s">
        <v>16</v>
      </c>
      <c r="D82" s="50" t="s">
        <v>33</v>
      </c>
      <c r="E82" s="53"/>
      <c r="F82" s="82">
        <v>400</v>
      </c>
    </row>
    <row r="83" spans="1:6" ht="19.8" thickBot="1">
      <c r="A83" s="257"/>
      <c r="B83" s="283"/>
      <c r="C83" s="25" t="s">
        <v>17</v>
      </c>
      <c r="D83" s="54" t="s">
        <v>34</v>
      </c>
      <c r="E83" s="55"/>
      <c r="F83" s="70">
        <v>2</v>
      </c>
    </row>
    <row r="84" spans="1:6" ht="19.2">
      <c r="A84" s="248">
        <v>16</v>
      </c>
      <c r="B84" s="250" t="s">
        <v>19</v>
      </c>
      <c r="C84" s="56" t="s">
        <v>16</v>
      </c>
      <c r="D84" s="335" t="s">
        <v>58</v>
      </c>
      <c r="E84" s="336"/>
      <c r="F84" s="33">
        <v>520</v>
      </c>
    </row>
    <row r="85" spans="1:6" ht="19.8" thickBot="1">
      <c r="A85" s="305"/>
      <c r="B85" s="334"/>
      <c r="C85" s="83" t="s">
        <v>17</v>
      </c>
      <c r="D85" s="254"/>
      <c r="E85" s="255"/>
      <c r="F85" s="32">
        <v>1.3</v>
      </c>
    </row>
    <row r="86" spans="1:6" ht="19.2" hidden="1" outlineLevel="1">
      <c r="A86" s="248">
        <v>18</v>
      </c>
      <c r="B86" s="258" t="s">
        <v>18</v>
      </c>
      <c r="C86" s="80" t="s">
        <v>16</v>
      </c>
      <c r="D86" s="261" t="s">
        <v>14</v>
      </c>
      <c r="E86" s="261"/>
      <c r="F86" s="81">
        <v>1125</v>
      </c>
    </row>
    <row r="87" spans="1:6" ht="19.8" hidden="1" outlineLevel="1" thickBot="1">
      <c r="A87" s="256"/>
      <c r="B87" s="259"/>
      <c r="C87" s="84" t="s">
        <v>17</v>
      </c>
      <c r="D87" s="262"/>
      <c r="E87" s="262"/>
      <c r="F87" s="35">
        <v>7.5</v>
      </c>
    </row>
    <row r="88" spans="1:6" ht="18.600000000000001" hidden="1" outlineLevel="1">
      <c r="A88" s="256"/>
      <c r="B88" s="259"/>
      <c r="C88" s="85" t="s">
        <v>16</v>
      </c>
      <c r="D88" s="263" t="s">
        <v>9</v>
      </c>
      <c r="E88" s="264"/>
      <c r="F88" s="114">
        <v>1575</v>
      </c>
    </row>
    <row r="89" spans="1:6" ht="19.2" hidden="1" outlineLevel="1" thickBot="1">
      <c r="A89" s="257"/>
      <c r="B89" s="260"/>
      <c r="C89" s="86" t="s">
        <v>17</v>
      </c>
      <c r="D89" s="262"/>
      <c r="E89" s="262"/>
      <c r="F89" s="34">
        <v>10.5</v>
      </c>
    </row>
    <row r="90" spans="1:6" ht="15.6" collapsed="1">
      <c r="B90" s="16" t="s">
        <v>10</v>
      </c>
      <c r="E90" s="1"/>
      <c r="F90" s="1"/>
    </row>
    <row r="91" spans="1:6" ht="15.6">
      <c r="A91" s="16"/>
      <c r="B91" s="16"/>
      <c r="E91" s="1"/>
      <c r="F91" s="1"/>
    </row>
    <row r="92" spans="1:6" ht="18">
      <c r="A92" s="16"/>
      <c r="B92" s="105" t="s">
        <v>76</v>
      </c>
      <c r="E92" s="1"/>
      <c r="F92" s="1"/>
    </row>
    <row r="93" spans="1:6" ht="15.6">
      <c r="A93" s="16"/>
      <c r="B93" s="16"/>
      <c r="E93" s="1"/>
      <c r="F93" s="1"/>
    </row>
    <row r="94" spans="1:6" ht="17.399999999999999">
      <c r="A94" s="5"/>
      <c r="B94" s="4" t="s">
        <v>79</v>
      </c>
      <c r="E94" s="1"/>
      <c r="F94" s="1"/>
    </row>
    <row r="95" spans="1:6" ht="19.2">
      <c r="A95" s="1"/>
      <c r="B95" s="46"/>
      <c r="C95" s="47"/>
      <c r="D95" s="45"/>
      <c r="E95" s="45"/>
      <c r="F95" s="45"/>
    </row>
    <row r="96" spans="1:6" ht="19.2">
      <c r="B96" s="48" t="s">
        <v>26</v>
      </c>
      <c r="C96" s="47"/>
      <c r="D96" s="49" t="s">
        <v>27</v>
      </c>
      <c r="E96" s="45"/>
      <c r="F96" s="49"/>
    </row>
    <row r="97" spans="2:6" ht="19.2">
      <c r="B97" s="48"/>
      <c r="C97" s="47"/>
      <c r="D97" s="49"/>
      <c r="E97" s="45"/>
      <c r="F97" s="49"/>
    </row>
    <row r="98" spans="2:6" ht="19.2">
      <c r="B98" s="48" t="s">
        <v>28</v>
      </c>
      <c r="C98" s="47"/>
      <c r="D98" s="49" t="s">
        <v>89</v>
      </c>
      <c r="E98" s="45"/>
      <c r="F98" s="49"/>
    </row>
    <row r="99" spans="2:6" ht="19.2">
      <c r="B99" s="46"/>
      <c r="C99" s="47"/>
      <c r="D99" s="49"/>
      <c r="E99" s="45"/>
      <c r="F99" s="49"/>
    </row>
    <row r="100" spans="2:6" ht="19.2">
      <c r="B100" s="48" t="s">
        <v>29</v>
      </c>
      <c r="C100" s="47"/>
      <c r="D100" s="49" t="s">
        <v>42</v>
      </c>
      <c r="E100" s="45"/>
      <c r="F100" s="49"/>
    </row>
  </sheetData>
  <mergeCells count="53">
    <mergeCell ref="A84:A85"/>
    <mergeCell ref="B84:B85"/>
    <mergeCell ref="D84:E85"/>
    <mergeCell ref="A86:A89"/>
    <mergeCell ref="B86:B89"/>
    <mergeCell ref="D86:E87"/>
    <mergeCell ref="D88:E89"/>
    <mergeCell ref="F72:F73"/>
    <mergeCell ref="D73:E73"/>
    <mergeCell ref="D74:E74"/>
    <mergeCell ref="C75:C81"/>
    <mergeCell ref="D75:E75"/>
    <mergeCell ref="F75:F81"/>
    <mergeCell ref="D76:E76"/>
    <mergeCell ref="D77:E77"/>
    <mergeCell ref="D78:E78"/>
    <mergeCell ref="D79:E79"/>
    <mergeCell ref="A71:A83"/>
    <mergeCell ref="B71:B83"/>
    <mergeCell ref="D71:E71"/>
    <mergeCell ref="C72:C73"/>
    <mergeCell ref="D72:E72"/>
    <mergeCell ref="D80:E80"/>
    <mergeCell ref="D81:E81"/>
    <mergeCell ref="E59:E62"/>
    <mergeCell ref="A59:A62"/>
    <mergeCell ref="E48:E50"/>
    <mergeCell ref="E51:E54"/>
    <mergeCell ref="A55:A58"/>
    <mergeCell ref="C55:C58"/>
    <mergeCell ref="D55:D58"/>
    <mergeCell ref="E55:E58"/>
    <mergeCell ref="A23:F23"/>
    <mergeCell ref="A14:F14"/>
    <mergeCell ref="E21:F21"/>
    <mergeCell ref="A26:F26"/>
    <mergeCell ref="A24:F24"/>
    <mergeCell ref="A63:A68"/>
    <mergeCell ref="A69:A70"/>
    <mergeCell ref="A27:F27"/>
    <mergeCell ref="B29:B30"/>
    <mergeCell ref="C29:C30"/>
    <mergeCell ref="A51:A54"/>
    <mergeCell ref="C51:C54"/>
    <mergeCell ref="D51:D54"/>
    <mergeCell ref="D48:D50"/>
    <mergeCell ref="A35:F35"/>
    <mergeCell ref="B37:B38"/>
    <mergeCell ref="C37:C38"/>
    <mergeCell ref="A48:A50"/>
    <mergeCell ref="C48:C50"/>
    <mergeCell ref="C59:C62"/>
    <mergeCell ref="D59:D62"/>
  </mergeCells>
  <phoneticPr fontId="40" type="noConversion"/>
  <pageMargins left="0.38" right="0.25" top="0.17" bottom="0.19" header="0.17" footer="0.19"/>
  <pageSetup paperSize="9" scale="5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00"/>
  <sheetViews>
    <sheetView view="pageBreakPreview" topLeftCell="A17" zoomScale="85" zoomScaleNormal="80" workbookViewId="0">
      <selection activeCell="A24" sqref="A24:F24"/>
    </sheetView>
  </sheetViews>
  <sheetFormatPr defaultRowHeight="13.2" outlineLevelRow="1"/>
  <cols>
    <col min="1" max="1" width="8.44140625" customWidth="1"/>
    <col min="2" max="2" width="86.5546875" customWidth="1"/>
    <col min="3" max="3" width="18.5546875" customWidth="1"/>
    <col min="4" max="4" width="20.44140625" customWidth="1"/>
    <col min="5" max="5" width="28" customWidth="1"/>
    <col min="6" max="6" width="18.33203125" customWidth="1"/>
    <col min="7" max="7" width="10" customWidth="1"/>
    <col min="8" max="8" width="11.33203125" customWidth="1"/>
    <col min="9" max="9" width="6.6640625" customWidth="1"/>
    <col min="10" max="10" width="5.88671875" customWidth="1"/>
    <col min="11" max="11" width="6" customWidth="1"/>
    <col min="12" max="12" width="5.88671875" customWidth="1"/>
    <col min="13" max="14" width="6" customWidth="1"/>
    <col min="15" max="15" width="6.109375" customWidth="1"/>
  </cols>
  <sheetData>
    <row r="1" spans="1:9" ht="12.75" hidden="1" customHeight="1">
      <c r="E1" s="8"/>
      <c r="F1" s="8"/>
    </row>
    <row r="2" spans="1:9" ht="12.75" hidden="1" customHeight="1">
      <c r="D2" s="6"/>
      <c r="E2" s="8"/>
      <c r="F2" s="8"/>
    </row>
    <row r="3" spans="1:9" ht="12.75" hidden="1" customHeight="1">
      <c r="D3" s="6"/>
      <c r="E3" s="6"/>
      <c r="F3" s="6"/>
    </row>
    <row r="4" spans="1:9" ht="15.75" hidden="1" customHeight="1">
      <c r="A4" s="1"/>
      <c r="B4" s="1"/>
      <c r="C4" s="2"/>
      <c r="D4" s="7"/>
      <c r="E4" s="11"/>
      <c r="F4" s="12" t="s">
        <v>0</v>
      </c>
    </row>
    <row r="5" spans="1:9" ht="15.75" hidden="1" customHeight="1">
      <c r="A5" s="1"/>
      <c r="B5" s="1"/>
      <c r="C5" s="1"/>
      <c r="D5" s="7"/>
      <c r="E5" s="11"/>
      <c r="F5" s="12" t="s">
        <v>1</v>
      </c>
    </row>
    <row r="6" spans="1:9" ht="15.75" hidden="1" customHeight="1">
      <c r="A6" s="1"/>
      <c r="B6" s="1"/>
      <c r="C6" s="1"/>
      <c r="D6" s="7"/>
      <c r="E6" s="11"/>
      <c r="F6" s="12" t="s">
        <v>13</v>
      </c>
    </row>
    <row r="7" spans="1:9" ht="15.75" hidden="1" customHeight="1">
      <c r="A7" s="1"/>
      <c r="B7" s="1"/>
      <c r="C7" s="1"/>
      <c r="D7" s="7"/>
      <c r="E7" s="9"/>
      <c r="F7" s="10"/>
    </row>
    <row r="8" spans="1:9" ht="15.75" hidden="1" customHeight="1">
      <c r="A8" s="1"/>
      <c r="B8" s="1"/>
      <c r="C8" s="1"/>
      <c r="D8" s="3"/>
      <c r="E8" s="9"/>
      <c r="F8" s="9"/>
    </row>
    <row r="9" spans="1:9" ht="2.25" hidden="1" customHeight="1">
      <c r="A9" s="1"/>
      <c r="B9" s="1"/>
      <c r="C9" s="1"/>
      <c r="D9" s="3"/>
      <c r="E9" s="9"/>
      <c r="F9" s="9"/>
    </row>
    <row r="10" spans="1:9" ht="2.25" hidden="1" customHeight="1">
      <c r="A10" s="1"/>
      <c r="B10" s="1"/>
      <c r="C10" s="1"/>
      <c r="D10" s="3"/>
      <c r="E10" s="14" t="s">
        <v>15</v>
      </c>
      <c r="F10" s="14"/>
      <c r="G10" s="27"/>
    </row>
    <row r="11" spans="1:9" ht="15.75" hidden="1" customHeight="1">
      <c r="A11" s="1"/>
      <c r="B11" s="1"/>
      <c r="C11" s="1"/>
      <c r="D11" s="3"/>
      <c r="E11" s="14"/>
      <c r="F11" s="14"/>
      <c r="G11" s="27"/>
    </row>
    <row r="12" spans="1:9" ht="20.25" hidden="1" customHeight="1">
      <c r="A12" s="1"/>
      <c r="B12" s="1"/>
      <c r="C12" s="1"/>
      <c r="D12" s="3"/>
      <c r="E12" s="15"/>
      <c r="F12" s="15"/>
      <c r="G12" s="27"/>
    </row>
    <row r="13" spans="1:9" ht="20.25" hidden="1" customHeight="1">
      <c r="A13" s="9"/>
      <c r="B13" s="15"/>
      <c r="C13" s="15"/>
      <c r="D13" s="29"/>
      <c r="E13" s="15"/>
      <c r="F13" s="15"/>
      <c r="G13" s="28"/>
      <c r="H13" s="8"/>
    </row>
    <row r="14" spans="1:9" ht="30" customHeight="1">
      <c r="A14" s="324"/>
      <c r="B14" s="324"/>
      <c r="C14" s="324"/>
      <c r="D14" s="324"/>
      <c r="E14" s="324"/>
      <c r="F14" s="324"/>
      <c r="G14" s="41"/>
      <c r="H14" s="41"/>
      <c r="I14" s="42"/>
    </row>
    <row r="15" spans="1:9" ht="30" customHeight="1">
      <c r="A15" s="106"/>
      <c r="B15" s="106"/>
      <c r="C15" s="106"/>
      <c r="D15" s="106"/>
      <c r="E15" s="106"/>
      <c r="F15" s="106"/>
      <c r="G15" s="41"/>
      <c r="H15" s="41"/>
      <c r="I15" s="42"/>
    </row>
    <row r="16" spans="1:9" ht="30" customHeight="1">
      <c r="A16" s="106"/>
      <c r="B16" s="106"/>
      <c r="C16" s="106"/>
      <c r="D16" s="106"/>
      <c r="E16" s="106"/>
      <c r="F16" s="106"/>
      <c r="G16" s="41"/>
      <c r="H16" s="41"/>
      <c r="I16" s="42"/>
    </row>
    <row r="17" spans="1:10" ht="30" customHeight="1">
      <c r="A17" s="106"/>
      <c r="B17" s="106"/>
      <c r="C17" s="106"/>
      <c r="D17" s="106"/>
      <c r="E17" s="106"/>
      <c r="F17" s="106"/>
      <c r="G17" s="41"/>
      <c r="H17" s="41"/>
      <c r="I17" s="42"/>
    </row>
    <row r="18" spans="1:10" ht="30" customHeight="1">
      <c r="A18" s="106"/>
      <c r="B18" s="106"/>
      <c r="C18" s="106"/>
      <c r="D18" s="106"/>
      <c r="E18" s="106"/>
      <c r="F18" s="106"/>
      <c r="G18" s="41"/>
      <c r="H18" s="41"/>
      <c r="I18" s="42"/>
    </row>
    <row r="19" spans="1:10" ht="21">
      <c r="A19" s="37"/>
      <c r="B19" s="38"/>
      <c r="C19" s="38"/>
      <c r="E19" s="51"/>
      <c r="F19" s="52" t="s">
        <v>21</v>
      </c>
      <c r="J19" s="36"/>
    </row>
    <row r="20" spans="1:10" ht="20.25" customHeight="1">
      <c r="A20" s="37"/>
      <c r="B20" s="38"/>
      <c r="C20" s="38"/>
      <c r="F20" s="108" t="s">
        <v>91</v>
      </c>
      <c r="G20" s="43"/>
      <c r="H20" s="42"/>
      <c r="J20" s="36"/>
    </row>
    <row r="21" spans="1:10" ht="20.25" customHeight="1">
      <c r="A21" s="37"/>
      <c r="B21" s="38"/>
      <c r="C21" s="38"/>
      <c r="E21" s="325" t="s">
        <v>92</v>
      </c>
      <c r="F21" s="325"/>
      <c r="G21" s="43"/>
      <c r="H21" s="42"/>
      <c r="J21" s="36"/>
    </row>
    <row r="22" spans="1:10" ht="9" customHeight="1">
      <c r="A22" s="39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27" customHeight="1">
      <c r="A23" s="323" t="s">
        <v>22</v>
      </c>
      <c r="B23" s="323"/>
      <c r="C23" s="323"/>
      <c r="D23" s="323"/>
      <c r="E23" s="323"/>
      <c r="F23" s="323"/>
      <c r="G23" s="44"/>
      <c r="H23" s="40"/>
      <c r="I23" s="40"/>
      <c r="J23" s="40"/>
    </row>
    <row r="24" spans="1:10" ht="29.25" customHeight="1">
      <c r="A24" s="337" t="s">
        <v>93</v>
      </c>
      <c r="B24" s="337"/>
      <c r="C24" s="337"/>
      <c r="D24" s="337"/>
      <c r="E24" s="337"/>
      <c r="F24" s="337"/>
      <c r="G24" s="40"/>
      <c r="H24" s="40"/>
      <c r="I24" s="40"/>
      <c r="J24" s="40"/>
    </row>
    <row r="25" spans="1:10">
      <c r="G25" s="8"/>
      <c r="H25" s="8"/>
    </row>
    <row r="26" spans="1:10" ht="34.799999999999997">
      <c r="A26" s="326" t="s">
        <v>81</v>
      </c>
      <c r="B26" s="326"/>
      <c r="C26" s="326"/>
      <c r="D26" s="326"/>
      <c r="E26" s="326"/>
      <c r="F26" s="326"/>
      <c r="G26" s="17"/>
      <c r="H26" s="8"/>
    </row>
    <row r="27" spans="1:10" ht="24">
      <c r="A27" s="321" t="s">
        <v>82</v>
      </c>
      <c r="B27" s="322"/>
      <c r="C27" s="322"/>
      <c r="D27" s="322"/>
      <c r="E27" s="322"/>
      <c r="F27" s="322"/>
      <c r="G27" s="17"/>
      <c r="H27" s="8"/>
    </row>
    <row r="28" spans="1:10" ht="8.25" customHeight="1" thickBot="1">
      <c r="A28" s="109"/>
      <c r="B28" s="109"/>
      <c r="C28" s="109"/>
      <c r="D28" s="109"/>
      <c r="E28" s="109"/>
      <c r="F28" s="109"/>
      <c r="G28" s="17"/>
      <c r="H28" s="8"/>
    </row>
    <row r="29" spans="1:10" ht="16.5" customHeight="1">
      <c r="A29" s="18" t="s">
        <v>23</v>
      </c>
      <c r="B29" s="314" t="s">
        <v>63</v>
      </c>
      <c r="C29" s="314" t="s">
        <v>11</v>
      </c>
      <c r="D29" s="19" t="s">
        <v>2</v>
      </c>
      <c r="E29" s="20" t="s">
        <v>3</v>
      </c>
      <c r="F29" s="19" t="s">
        <v>4</v>
      </c>
      <c r="G29" s="17"/>
      <c r="H29" s="8"/>
    </row>
    <row r="30" spans="1:10" ht="16.5" customHeight="1" thickBot="1">
      <c r="A30" s="21" t="s">
        <v>5</v>
      </c>
      <c r="B30" s="315"/>
      <c r="C30" s="315"/>
      <c r="D30" s="22" t="s">
        <v>6</v>
      </c>
      <c r="E30" s="23" t="s">
        <v>7</v>
      </c>
      <c r="F30" s="22" t="s">
        <v>8</v>
      </c>
      <c r="G30" s="17"/>
      <c r="H30" s="8"/>
    </row>
    <row r="31" spans="1:10" ht="31.8">
      <c r="A31" s="30">
        <v>1</v>
      </c>
      <c r="B31" s="126" t="s">
        <v>39</v>
      </c>
      <c r="C31" s="107" t="s">
        <v>12</v>
      </c>
      <c r="D31" s="65">
        <v>28</v>
      </c>
      <c r="E31" s="30">
        <v>1.8</v>
      </c>
      <c r="F31" s="123">
        <v>1200</v>
      </c>
      <c r="G31" s="17"/>
      <c r="H31" s="8"/>
    </row>
    <row r="32" spans="1:10" ht="31.8">
      <c r="A32" s="58">
        <v>2</v>
      </c>
      <c r="B32" s="127" t="s">
        <v>39</v>
      </c>
      <c r="C32" s="119" t="s">
        <v>38</v>
      </c>
      <c r="D32" s="66">
        <v>38</v>
      </c>
      <c r="E32" s="58">
        <v>1.8</v>
      </c>
      <c r="F32" s="124">
        <v>1900</v>
      </c>
      <c r="G32" s="17"/>
      <c r="H32" s="8"/>
    </row>
    <row r="33" spans="1:8" ht="32.4" thickBot="1">
      <c r="A33" s="31">
        <v>4</v>
      </c>
      <c r="B33" s="128" t="s">
        <v>36</v>
      </c>
      <c r="C33" s="118" t="s">
        <v>37</v>
      </c>
      <c r="D33" s="67">
        <v>6</v>
      </c>
      <c r="E33" s="31">
        <v>1.8</v>
      </c>
      <c r="F33" s="125">
        <v>1200</v>
      </c>
      <c r="G33" s="17"/>
      <c r="H33" s="8"/>
    </row>
    <row r="34" spans="1:8" ht="19.2">
      <c r="A34" s="115"/>
      <c r="B34" s="91"/>
      <c r="C34" s="116"/>
      <c r="D34" s="115"/>
      <c r="E34" s="115"/>
      <c r="F34" s="117"/>
      <c r="G34" s="17"/>
      <c r="H34" s="8"/>
    </row>
    <row r="35" spans="1:8" ht="22.8">
      <c r="A35" s="313" t="s">
        <v>80</v>
      </c>
      <c r="B35" s="313"/>
      <c r="C35" s="313"/>
      <c r="D35" s="313"/>
      <c r="E35" s="313"/>
      <c r="F35" s="313"/>
      <c r="G35" s="17"/>
      <c r="H35" s="8"/>
    </row>
    <row r="36" spans="1:8" ht="4.5" customHeight="1" thickBot="1">
      <c r="A36" s="109"/>
      <c r="B36" s="109"/>
      <c r="C36" s="109"/>
      <c r="D36" s="109"/>
      <c r="E36" s="109"/>
      <c r="F36" s="109"/>
      <c r="G36" s="17"/>
      <c r="H36" s="8"/>
    </row>
    <row r="37" spans="1:8" ht="18.600000000000001">
      <c r="A37" s="18" t="s">
        <v>23</v>
      </c>
      <c r="B37" s="314" t="s">
        <v>63</v>
      </c>
      <c r="C37" s="314" t="s">
        <v>11</v>
      </c>
      <c r="D37" s="19" t="s">
        <v>2</v>
      </c>
      <c r="E37" s="20" t="s">
        <v>3</v>
      </c>
      <c r="F37" s="19" t="s">
        <v>4</v>
      </c>
      <c r="G37" s="26"/>
      <c r="H37" s="8"/>
    </row>
    <row r="38" spans="1:8" ht="19.2" thickBot="1">
      <c r="A38" s="21" t="s">
        <v>5</v>
      </c>
      <c r="B38" s="315"/>
      <c r="C38" s="315"/>
      <c r="D38" s="22" t="s">
        <v>6</v>
      </c>
      <c r="E38" s="23" t="s">
        <v>7</v>
      </c>
      <c r="F38" s="22" t="s">
        <v>8</v>
      </c>
      <c r="G38" s="26"/>
      <c r="H38" s="8"/>
    </row>
    <row r="39" spans="1:8" ht="19.2">
      <c r="A39" s="30">
        <v>1</v>
      </c>
      <c r="B39" s="59" t="s">
        <v>39</v>
      </c>
      <c r="C39" s="107" t="s">
        <v>12</v>
      </c>
      <c r="D39" s="65">
        <v>28</v>
      </c>
      <c r="E39" s="30">
        <v>1.8</v>
      </c>
      <c r="F39" s="110">
        <v>1350</v>
      </c>
      <c r="G39" s="26"/>
      <c r="H39" s="8"/>
    </row>
    <row r="40" spans="1:8" ht="19.2">
      <c r="A40" s="58">
        <v>2</v>
      </c>
      <c r="B40" s="60" t="s">
        <v>39</v>
      </c>
      <c r="C40" s="119" t="s">
        <v>38</v>
      </c>
      <c r="D40" s="66">
        <v>38</v>
      </c>
      <c r="E40" s="58">
        <v>1.8</v>
      </c>
      <c r="F40" s="111">
        <v>2250</v>
      </c>
      <c r="G40" s="26"/>
      <c r="H40" s="8"/>
    </row>
    <row r="41" spans="1:8" ht="19.2">
      <c r="A41" s="58">
        <v>3</v>
      </c>
      <c r="B41" s="60" t="s">
        <v>39</v>
      </c>
      <c r="C41" s="119" t="s">
        <v>40</v>
      </c>
      <c r="D41" s="66">
        <v>28</v>
      </c>
      <c r="E41" s="58">
        <v>2.7</v>
      </c>
      <c r="F41" s="111">
        <v>2250</v>
      </c>
      <c r="G41" s="26"/>
      <c r="H41" s="8"/>
    </row>
    <row r="42" spans="1:8" ht="19.2">
      <c r="A42" s="58">
        <v>4</v>
      </c>
      <c r="B42" s="60" t="s">
        <v>36</v>
      </c>
      <c r="C42" s="119" t="s">
        <v>37</v>
      </c>
      <c r="D42" s="66">
        <v>6</v>
      </c>
      <c r="E42" s="58">
        <v>1.8</v>
      </c>
      <c r="F42" s="111">
        <v>1350</v>
      </c>
      <c r="G42" s="26"/>
      <c r="H42" s="8"/>
    </row>
    <row r="43" spans="1:8" ht="19.2">
      <c r="A43" s="58">
        <v>5</v>
      </c>
      <c r="B43" s="60" t="s">
        <v>46</v>
      </c>
      <c r="C43" s="119"/>
      <c r="D43" s="66"/>
      <c r="E43" s="58"/>
      <c r="F43" s="69">
        <v>150</v>
      </c>
      <c r="G43" s="26"/>
      <c r="H43" s="8"/>
    </row>
    <row r="44" spans="1:8" ht="19.2">
      <c r="A44" s="58">
        <v>6</v>
      </c>
      <c r="B44" s="60" t="s">
        <v>47</v>
      </c>
      <c r="C44" s="119"/>
      <c r="D44" s="66"/>
      <c r="E44" s="58"/>
      <c r="F44" s="69">
        <v>30</v>
      </c>
      <c r="G44" s="45"/>
      <c r="H44" s="8"/>
    </row>
    <row r="45" spans="1:8" ht="19.2">
      <c r="A45" s="58">
        <v>7</v>
      </c>
      <c r="B45" s="60" t="s">
        <v>43</v>
      </c>
      <c r="C45" s="119" t="s">
        <v>35</v>
      </c>
      <c r="D45" s="66"/>
      <c r="E45" s="58"/>
      <c r="F45" s="69">
        <v>60</v>
      </c>
      <c r="G45" s="45"/>
      <c r="H45" s="8"/>
    </row>
    <row r="46" spans="1:8" ht="19.2">
      <c r="A46" s="58">
        <v>8</v>
      </c>
      <c r="B46" s="60" t="s">
        <v>43</v>
      </c>
      <c r="C46" s="119" t="s">
        <v>44</v>
      </c>
      <c r="D46" s="74"/>
      <c r="E46" s="73"/>
      <c r="F46" s="75">
        <v>100</v>
      </c>
      <c r="G46" s="45"/>
      <c r="H46" s="8"/>
    </row>
    <row r="47" spans="1:8" ht="19.8" thickBot="1">
      <c r="A47" s="58">
        <v>9</v>
      </c>
      <c r="B47" s="61" t="s">
        <v>45</v>
      </c>
      <c r="C47" s="118"/>
      <c r="D47" s="67"/>
      <c r="E47" s="31"/>
      <c r="F47" s="70">
        <v>100</v>
      </c>
      <c r="G47" s="45"/>
      <c r="H47" s="8"/>
    </row>
    <row r="48" spans="1:8" ht="18.600000000000001">
      <c r="A48" s="309">
        <v>10</v>
      </c>
      <c r="B48" s="62" t="s">
        <v>31</v>
      </c>
      <c r="C48" s="317" t="s">
        <v>32</v>
      </c>
      <c r="D48" s="307">
        <v>3.2</v>
      </c>
      <c r="E48" s="319">
        <v>3.35</v>
      </c>
      <c r="F48" s="102">
        <v>140</v>
      </c>
      <c r="G48" s="45"/>
      <c r="H48" s="8"/>
    </row>
    <row r="49" spans="1:8" ht="18.600000000000001">
      <c r="A49" s="249"/>
      <c r="B49" s="91" t="s">
        <v>30</v>
      </c>
      <c r="C49" s="300"/>
      <c r="D49" s="311"/>
      <c r="E49" s="300"/>
      <c r="F49" s="103">
        <v>125</v>
      </c>
      <c r="G49" s="45"/>
      <c r="H49" s="8"/>
    </row>
    <row r="50" spans="1:8" ht="19.2" thickBot="1">
      <c r="A50" s="316"/>
      <c r="B50" s="61" t="s">
        <v>77</v>
      </c>
      <c r="C50" s="318"/>
      <c r="D50" s="312"/>
      <c r="E50" s="320"/>
      <c r="F50" s="104">
        <v>110</v>
      </c>
      <c r="G50" s="45"/>
    </row>
    <row r="51" spans="1:8" ht="18.600000000000001">
      <c r="A51" s="297">
        <v>11</v>
      </c>
      <c r="B51" s="63" t="s">
        <v>24</v>
      </c>
      <c r="C51" s="288" t="s">
        <v>25</v>
      </c>
      <c r="D51" s="310">
        <v>3.2</v>
      </c>
      <c r="E51" s="288">
        <v>4.67</v>
      </c>
      <c r="F51" s="68">
        <v>196</v>
      </c>
      <c r="G51" s="45"/>
    </row>
    <row r="52" spans="1:8" ht="18.600000000000001">
      <c r="A52" s="309"/>
      <c r="B52" s="101" t="s">
        <v>69</v>
      </c>
      <c r="C52" s="289"/>
      <c r="D52" s="311"/>
      <c r="E52" s="289"/>
      <c r="F52" s="82">
        <v>186</v>
      </c>
      <c r="G52" s="45"/>
    </row>
    <row r="53" spans="1:8" ht="18.600000000000001">
      <c r="A53" s="309"/>
      <c r="B53" s="101" t="s">
        <v>70</v>
      </c>
      <c r="C53" s="289"/>
      <c r="D53" s="311"/>
      <c r="E53" s="289"/>
      <c r="F53" s="82">
        <v>186</v>
      </c>
      <c r="G53" s="45"/>
    </row>
    <row r="54" spans="1:8" ht="19.2" thickBot="1">
      <c r="A54" s="298"/>
      <c r="B54" s="64" t="s">
        <v>71</v>
      </c>
      <c r="C54" s="290"/>
      <c r="D54" s="311"/>
      <c r="E54" s="290"/>
      <c r="F54" s="69">
        <v>172</v>
      </c>
      <c r="G54" s="13"/>
    </row>
    <row r="55" spans="1:8" ht="18.600000000000001">
      <c r="A55" s="291">
        <v>12</v>
      </c>
      <c r="B55" s="93" t="s">
        <v>64</v>
      </c>
      <c r="C55" s="294" t="s">
        <v>25</v>
      </c>
      <c r="D55" s="306">
        <v>3.2</v>
      </c>
      <c r="E55" s="288">
        <v>4.67</v>
      </c>
      <c r="F55" s="71">
        <v>280</v>
      </c>
      <c r="G55" s="13"/>
    </row>
    <row r="56" spans="1:8" ht="18.600000000000001">
      <c r="A56" s="292"/>
      <c r="B56" s="99" t="s">
        <v>74</v>
      </c>
      <c r="C56" s="295"/>
      <c r="D56" s="307"/>
      <c r="E56" s="289"/>
      <c r="F56" s="100">
        <v>250</v>
      </c>
      <c r="G56" s="13"/>
    </row>
    <row r="57" spans="1:8" ht="18.600000000000001">
      <c r="A57" s="292"/>
      <c r="B57" s="99" t="s">
        <v>75</v>
      </c>
      <c r="C57" s="295"/>
      <c r="D57" s="307"/>
      <c r="E57" s="289"/>
      <c r="F57" s="100">
        <v>230</v>
      </c>
      <c r="G57" s="13"/>
    </row>
    <row r="58" spans="1:8" ht="19.2" thickBot="1">
      <c r="A58" s="329"/>
      <c r="B58" s="132" t="s">
        <v>72</v>
      </c>
      <c r="C58" s="330"/>
      <c r="D58" s="331"/>
      <c r="E58" s="302"/>
      <c r="F58" s="133">
        <v>210</v>
      </c>
      <c r="G58" s="13"/>
    </row>
    <row r="59" spans="1:8" ht="18.600000000000001">
      <c r="A59" s="248">
        <v>13</v>
      </c>
      <c r="B59" s="130" t="s">
        <v>65</v>
      </c>
      <c r="C59" s="319" t="s">
        <v>49</v>
      </c>
      <c r="D59" s="328">
        <v>3.2</v>
      </c>
      <c r="E59" s="328">
        <v>4.47</v>
      </c>
      <c r="F59" s="134">
        <v>170</v>
      </c>
      <c r="G59" s="13"/>
    </row>
    <row r="60" spans="1:8" ht="18.600000000000001">
      <c r="A60" s="249"/>
      <c r="B60" s="96" t="s">
        <v>67</v>
      </c>
      <c r="C60" s="300"/>
      <c r="D60" s="303"/>
      <c r="E60" s="303"/>
      <c r="F60" s="98">
        <v>150</v>
      </c>
      <c r="G60" s="13"/>
    </row>
    <row r="61" spans="1:8" ht="18.600000000000001">
      <c r="A61" s="249"/>
      <c r="B61" s="96" t="s">
        <v>68</v>
      </c>
      <c r="C61" s="300"/>
      <c r="D61" s="303"/>
      <c r="E61" s="303"/>
      <c r="F61" s="98">
        <v>145</v>
      </c>
      <c r="G61" s="13"/>
    </row>
    <row r="62" spans="1:8" ht="19.2" thickBot="1">
      <c r="A62" s="305"/>
      <c r="B62" s="97" t="s">
        <v>73</v>
      </c>
      <c r="C62" s="301"/>
      <c r="D62" s="304"/>
      <c r="E62" s="304"/>
      <c r="F62" s="147">
        <v>130</v>
      </c>
      <c r="G62" s="13"/>
    </row>
    <row r="63" spans="1:8" ht="19.2" hidden="1" outlineLevel="1">
      <c r="A63" s="248">
        <v>14</v>
      </c>
      <c r="B63" s="139" t="s">
        <v>85</v>
      </c>
      <c r="C63" s="137" t="s">
        <v>84</v>
      </c>
      <c r="D63" s="121">
        <v>16</v>
      </c>
      <c r="E63" s="76">
        <f t="shared" ref="E63:E68" si="0">2.8*2.07</f>
        <v>5.7959999999999994</v>
      </c>
      <c r="F63" s="134">
        <v>1350</v>
      </c>
      <c r="G63" s="13"/>
    </row>
    <row r="64" spans="1:8" ht="19.2" hidden="1" outlineLevel="1">
      <c r="A64" s="249"/>
      <c r="B64" s="140" t="s">
        <v>86</v>
      </c>
      <c r="C64" s="138" t="s">
        <v>84</v>
      </c>
      <c r="D64" s="122">
        <v>16</v>
      </c>
      <c r="E64" s="120">
        <f t="shared" si="0"/>
        <v>5.7959999999999994</v>
      </c>
      <c r="F64" s="135">
        <v>1246</v>
      </c>
      <c r="G64" s="13"/>
    </row>
    <row r="65" spans="1:7" ht="19.2" hidden="1" outlineLevel="1">
      <c r="A65" s="249"/>
      <c r="B65" s="140" t="s">
        <v>87</v>
      </c>
      <c r="C65" s="138" t="s">
        <v>84</v>
      </c>
      <c r="D65" s="122">
        <v>16</v>
      </c>
      <c r="E65" s="120">
        <f t="shared" si="0"/>
        <v>5.7959999999999994</v>
      </c>
      <c r="F65" s="135">
        <v>1650</v>
      </c>
      <c r="G65" s="13"/>
    </row>
    <row r="66" spans="1:7" ht="19.2" hidden="1" outlineLevel="1">
      <c r="A66" s="249"/>
      <c r="B66" s="140" t="s">
        <v>88</v>
      </c>
      <c r="C66" s="138" t="s">
        <v>84</v>
      </c>
      <c r="D66" s="122">
        <v>16</v>
      </c>
      <c r="E66" s="120">
        <f t="shared" si="0"/>
        <v>5.7959999999999994</v>
      </c>
      <c r="F66" s="135">
        <v>1500</v>
      </c>
      <c r="G66" s="13"/>
    </row>
    <row r="67" spans="1:7" ht="19.2" hidden="1" outlineLevel="1">
      <c r="A67" s="249"/>
      <c r="B67" s="140" t="s">
        <v>87</v>
      </c>
      <c r="C67" s="138" t="s">
        <v>84</v>
      </c>
      <c r="D67" s="122">
        <v>18</v>
      </c>
      <c r="E67" s="120">
        <f t="shared" si="0"/>
        <v>5.7959999999999994</v>
      </c>
      <c r="F67" s="135">
        <v>1900</v>
      </c>
      <c r="G67" s="13"/>
    </row>
    <row r="68" spans="1:7" ht="19.8" hidden="1" outlineLevel="1" thickBot="1">
      <c r="A68" s="305"/>
      <c r="B68" s="144" t="s">
        <v>88</v>
      </c>
      <c r="C68" s="145" t="s">
        <v>84</v>
      </c>
      <c r="D68" s="142">
        <v>18</v>
      </c>
      <c r="E68" s="131">
        <f t="shared" si="0"/>
        <v>5.7959999999999994</v>
      </c>
      <c r="F68" s="146">
        <v>1795</v>
      </c>
      <c r="G68" s="13"/>
    </row>
    <row r="69" spans="1:7" ht="19.2" hidden="1" outlineLevel="1">
      <c r="A69" s="248">
        <v>15</v>
      </c>
      <c r="B69" s="143" t="s">
        <v>48</v>
      </c>
      <c r="C69" s="76" t="s">
        <v>49</v>
      </c>
      <c r="D69" s="121">
        <v>16</v>
      </c>
      <c r="E69" s="76">
        <v>4.4652000000000003</v>
      </c>
      <c r="F69" s="112">
        <v>1265</v>
      </c>
    </row>
    <row r="70" spans="1:7" ht="19.8" hidden="1" outlineLevel="1" thickBot="1">
      <c r="A70" s="305"/>
      <c r="B70" s="141" t="s">
        <v>50</v>
      </c>
      <c r="C70" s="131" t="s">
        <v>49</v>
      </c>
      <c r="D70" s="142">
        <v>16</v>
      </c>
      <c r="E70" s="131">
        <v>4.4652000000000003</v>
      </c>
      <c r="F70" s="136">
        <v>1430</v>
      </c>
    </row>
    <row r="71" spans="1:7" ht="19.2" collapsed="1">
      <c r="A71" s="249">
        <v>14</v>
      </c>
      <c r="B71" s="251" t="s">
        <v>20</v>
      </c>
      <c r="C71" s="57" t="s">
        <v>16</v>
      </c>
      <c r="D71" s="332" t="s">
        <v>51</v>
      </c>
      <c r="E71" s="333"/>
      <c r="F71" s="82">
        <v>320</v>
      </c>
    </row>
    <row r="72" spans="1:7" ht="26.25" customHeight="1">
      <c r="A72" s="256"/>
      <c r="B72" s="282"/>
      <c r="C72" s="286" t="s">
        <v>17</v>
      </c>
      <c r="D72" s="274" t="s">
        <v>52</v>
      </c>
      <c r="E72" s="279"/>
      <c r="F72" s="265">
        <v>1.6</v>
      </c>
    </row>
    <row r="73" spans="1:7" ht="19.8" thickBot="1">
      <c r="A73" s="256"/>
      <c r="B73" s="282"/>
      <c r="C73" s="273"/>
      <c r="D73" s="267" t="s">
        <v>59</v>
      </c>
      <c r="E73" s="268"/>
      <c r="F73" s="266"/>
    </row>
    <row r="74" spans="1:7" ht="19.2">
      <c r="A74" s="256"/>
      <c r="B74" s="282"/>
      <c r="C74" s="24" t="s">
        <v>16</v>
      </c>
      <c r="D74" s="269" t="s">
        <v>53</v>
      </c>
      <c r="E74" s="270"/>
      <c r="F74" s="89">
        <v>350</v>
      </c>
    </row>
    <row r="75" spans="1:7" ht="19.2">
      <c r="A75" s="256"/>
      <c r="B75" s="282"/>
      <c r="C75" s="271" t="s">
        <v>17</v>
      </c>
      <c r="D75" s="274" t="s">
        <v>54</v>
      </c>
      <c r="E75" s="275"/>
      <c r="F75" s="276">
        <v>1.75</v>
      </c>
    </row>
    <row r="76" spans="1:7" ht="19.5" customHeight="1">
      <c r="A76" s="256"/>
      <c r="B76" s="282"/>
      <c r="C76" s="271"/>
      <c r="D76" s="274" t="s">
        <v>60</v>
      </c>
      <c r="E76" s="279"/>
      <c r="F76" s="276"/>
    </row>
    <row r="77" spans="1:7" ht="23.25" customHeight="1">
      <c r="A77" s="256"/>
      <c r="B77" s="282"/>
      <c r="C77" s="271"/>
      <c r="D77" s="274" t="s">
        <v>55</v>
      </c>
      <c r="E77" s="279"/>
      <c r="F77" s="276"/>
    </row>
    <row r="78" spans="1:7" ht="19.2">
      <c r="A78" s="256"/>
      <c r="B78" s="282"/>
      <c r="C78" s="271"/>
      <c r="D78" s="280" t="s">
        <v>56</v>
      </c>
      <c r="E78" s="281"/>
      <c r="F78" s="276"/>
    </row>
    <row r="79" spans="1:7" ht="19.2">
      <c r="A79" s="256"/>
      <c r="B79" s="282"/>
      <c r="C79" s="272"/>
      <c r="D79" s="280" t="s">
        <v>57</v>
      </c>
      <c r="E79" s="281"/>
      <c r="F79" s="277"/>
    </row>
    <row r="80" spans="1:7" ht="19.2">
      <c r="A80" s="256"/>
      <c r="B80" s="282"/>
      <c r="C80" s="272"/>
      <c r="D80" s="280" t="s">
        <v>61</v>
      </c>
      <c r="E80" s="287"/>
      <c r="F80" s="277"/>
    </row>
    <row r="81" spans="1:6" ht="19.8" thickBot="1">
      <c r="A81" s="256"/>
      <c r="B81" s="282"/>
      <c r="C81" s="273"/>
      <c r="D81" s="274" t="s">
        <v>62</v>
      </c>
      <c r="E81" s="275"/>
      <c r="F81" s="278"/>
    </row>
    <row r="82" spans="1:6" ht="19.2">
      <c r="A82" s="256"/>
      <c r="B82" s="282"/>
      <c r="C82" s="57" t="s">
        <v>16</v>
      </c>
      <c r="D82" s="50" t="s">
        <v>33</v>
      </c>
      <c r="E82" s="53"/>
      <c r="F82" s="82">
        <v>400</v>
      </c>
    </row>
    <row r="83" spans="1:6" ht="19.8" thickBot="1">
      <c r="A83" s="257"/>
      <c r="B83" s="283"/>
      <c r="C83" s="25" t="s">
        <v>17</v>
      </c>
      <c r="D83" s="54" t="s">
        <v>34</v>
      </c>
      <c r="E83" s="55"/>
      <c r="F83" s="70">
        <v>2</v>
      </c>
    </row>
    <row r="84" spans="1:6" ht="19.2">
      <c r="A84" s="248">
        <v>15</v>
      </c>
      <c r="B84" s="250" t="s">
        <v>19</v>
      </c>
      <c r="C84" s="56" t="s">
        <v>16</v>
      </c>
      <c r="D84" s="335" t="s">
        <v>58</v>
      </c>
      <c r="E84" s="336"/>
      <c r="F84" s="33">
        <v>520</v>
      </c>
    </row>
    <row r="85" spans="1:6" ht="19.8" thickBot="1">
      <c r="A85" s="305"/>
      <c r="B85" s="334"/>
      <c r="C85" s="83" t="s">
        <v>17</v>
      </c>
      <c r="D85" s="254"/>
      <c r="E85" s="255"/>
      <c r="F85" s="32">
        <v>1.3</v>
      </c>
    </row>
    <row r="86" spans="1:6" ht="19.2" hidden="1" outlineLevel="1">
      <c r="A86" s="248">
        <v>18</v>
      </c>
      <c r="B86" s="258" t="s">
        <v>18</v>
      </c>
      <c r="C86" s="80" t="s">
        <v>16</v>
      </c>
      <c r="D86" s="261" t="s">
        <v>14</v>
      </c>
      <c r="E86" s="261"/>
      <c r="F86" s="81">
        <v>1125</v>
      </c>
    </row>
    <row r="87" spans="1:6" ht="19.8" hidden="1" outlineLevel="1" thickBot="1">
      <c r="A87" s="256"/>
      <c r="B87" s="259"/>
      <c r="C87" s="84" t="s">
        <v>17</v>
      </c>
      <c r="D87" s="262"/>
      <c r="E87" s="262"/>
      <c r="F87" s="35">
        <v>7.5</v>
      </c>
    </row>
    <row r="88" spans="1:6" ht="18.600000000000001" hidden="1" outlineLevel="1">
      <c r="A88" s="256"/>
      <c r="B88" s="259"/>
      <c r="C88" s="85" t="s">
        <v>16</v>
      </c>
      <c r="D88" s="263" t="s">
        <v>9</v>
      </c>
      <c r="E88" s="264"/>
      <c r="F88" s="114">
        <v>1575</v>
      </c>
    </row>
    <row r="89" spans="1:6" ht="19.2" hidden="1" outlineLevel="1" thickBot="1">
      <c r="A89" s="257"/>
      <c r="B89" s="260"/>
      <c r="C89" s="86" t="s">
        <v>17</v>
      </c>
      <c r="D89" s="262"/>
      <c r="E89" s="262"/>
      <c r="F89" s="34">
        <v>10.5</v>
      </c>
    </row>
    <row r="90" spans="1:6" ht="15.6" collapsed="1">
      <c r="B90" s="16" t="s">
        <v>10</v>
      </c>
      <c r="E90" s="1"/>
      <c r="F90" s="1"/>
    </row>
    <row r="91" spans="1:6" ht="15.6">
      <c r="A91" s="16"/>
      <c r="B91" s="16"/>
      <c r="E91" s="1"/>
      <c r="F91" s="1"/>
    </row>
    <row r="92" spans="1:6" ht="18">
      <c r="A92" s="16"/>
      <c r="B92" s="105" t="s">
        <v>76</v>
      </c>
      <c r="E92" s="1"/>
      <c r="F92" s="1"/>
    </row>
    <row r="93" spans="1:6" ht="15.6">
      <c r="A93" s="16"/>
      <c r="B93" s="16"/>
      <c r="E93" s="1"/>
      <c r="F93" s="1"/>
    </row>
    <row r="94" spans="1:6" ht="17.399999999999999">
      <c r="A94" s="5"/>
      <c r="B94" s="4" t="s">
        <v>79</v>
      </c>
      <c r="E94" s="1"/>
      <c r="F94" s="1"/>
    </row>
    <row r="95" spans="1:6" ht="19.2">
      <c r="A95" s="1"/>
      <c r="B95" s="46"/>
      <c r="C95" s="47"/>
      <c r="D95" s="45"/>
      <c r="E95" s="45"/>
      <c r="F95" s="45"/>
    </row>
    <row r="96" spans="1:6" ht="19.2">
      <c r="B96" s="48" t="s">
        <v>26</v>
      </c>
      <c r="C96" s="47"/>
      <c r="D96" s="49" t="s">
        <v>27</v>
      </c>
      <c r="E96" s="45"/>
      <c r="F96" s="49"/>
    </row>
    <row r="97" spans="2:6" ht="19.2">
      <c r="B97" s="48"/>
      <c r="C97" s="47"/>
      <c r="D97" s="49"/>
      <c r="E97" s="45"/>
      <c r="F97" s="49"/>
    </row>
    <row r="98" spans="2:6" ht="19.2">
      <c r="B98" s="48" t="s">
        <v>28</v>
      </c>
      <c r="C98" s="47"/>
      <c r="D98" s="49" t="s">
        <v>89</v>
      </c>
      <c r="E98" s="45"/>
      <c r="F98" s="49"/>
    </row>
    <row r="99" spans="2:6" ht="19.2">
      <c r="B99" s="46"/>
      <c r="C99" s="47"/>
      <c r="D99" s="49"/>
      <c r="E99" s="45"/>
      <c r="F99" s="49"/>
    </row>
    <row r="100" spans="2:6" ht="19.2">
      <c r="B100" s="48" t="s">
        <v>29</v>
      </c>
      <c r="C100" s="47"/>
      <c r="D100" s="49" t="s">
        <v>42</v>
      </c>
      <c r="E100" s="45"/>
      <c r="F100" s="49"/>
    </row>
  </sheetData>
  <mergeCells count="53">
    <mergeCell ref="B37:B38"/>
    <mergeCell ref="C37:C38"/>
    <mergeCell ref="A63:A68"/>
    <mergeCell ref="A69:A70"/>
    <mergeCell ref="A27:F27"/>
    <mergeCell ref="B29:B30"/>
    <mergeCell ref="C29:C30"/>
    <mergeCell ref="A51:A54"/>
    <mergeCell ref="C51:C54"/>
    <mergeCell ref="D51:D54"/>
    <mergeCell ref="D48:D50"/>
    <mergeCell ref="A35:F35"/>
    <mergeCell ref="A48:A50"/>
    <mergeCell ref="C48:C50"/>
    <mergeCell ref="E48:E50"/>
    <mergeCell ref="E51:E54"/>
    <mergeCell ref="A23:F23"/>
    <mergeCell ref="A14:F14"/>
    <mergeCell ref="E21:F21"/>
    <mergeCell ref="A26:F26"/>
    <mergeCell ref="A24:F24"/>
    <mergeCell ref="A55:A58"/>
    <mergeCell ref="C55:C58"/>
    <mergeCell ref="D55:D58"/>
    <mergeCell ref="E55:E58"/>
    <mergeCell ref="C59:C62"/>
    <mergeCell ref="D59:D62"/>
    <mergeCell ref="E59:E62"/>
    <mergeCell ref="A59:A62"/>
    <mergeCell ref="A71:A83"/>
    <mergeCell ref="B71:B83"/>
    <mergeCell ref="D71:E71"/>
    <mergeCell ref="C72:C73"/>
    <mergeCell ref="D72:E72"/>
    <mergeCell ref="D80:E80"/>
    <mergeCell ref="F72:F73"/>
    <mergeCell ref="D73:E73"/>
    <mergeCell ref="D74:E74"/>
    <mergeCell ref="C75:C81"/>
    <mergeCell ref="D75:E75"/>
    <mergeCell ref="F75:F81"/>
    <mergeCell ref="D76:E76"/>
    <mergeCell ref="D77:E77"/>
    <mergeCell ref="D78:E78"/>
    <mergeCell ref="D79:E79"/>
    <mergeCell ref="D81:E81"/>
    <mergeCell ref="A84:A85"/>
    <mergeCell ref="B84:B85"/>
    <mergeCell ref="D84:E85"/>
    <mergeCell ref="A86:A89"/>
    <mergeCell ref="B86:B89"/>
    <mergeCell ref="D86:E87"/>
    <mergeCell ref="D88:E89"/>
  </mergeCells>
  <phoneticPr fontId="40" type="noConversion"/>
  <pageMargins left="0.38" right="0.25" top="0.17" bottom="0.19" header="0.17" footer="0.19"/>
  <pageSetup paperSize="9" scale="5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499984740745262"/>
    <pageSetUpPr fitToPage="1"/>
  </sheetPr>
  <dimension ref="A3:R14"/>
  <sheetViews>
    <sheetView workbookViewId="0">
      <selection activeCell="J8" sqref="J8"/>
    </sheetView>
  </sheetViews>
  <sheetFormatPr defaultColWidth="9.109375" defaultRowHeight="13.8"/>
  <cols>
    <col min="1" max="1" width="6.88671875" style="185" customWidth="1"/>
    <col min="2" max="3" width="18.44140625" style="185" customWidth="1"/>
    <col min="4" max="4" width="9.6640625" style="185" customWidth="1"/>
    <col min="5" max="5" width="10.5546875" style="185" customWidth="1"/>
    <col min="6" max="6" width="10.88671875" style="185" customWidth="1"/>
    <col min="7" max="8" width="10.44140625" style="185" customWidth="1"/>
    <col min="9" max="10" width="9.5546875" style="185" customWidth="1"/>
    <col min="11" max="12" width="9.44140625" style="185" customWidth="1"/>
    <col min="13" max="13" width="11.44140625" style="185" customWidth="1"/>
    <col min="14" max="14" width="11" style="185" customWidth="1"/>
    <col min="15" max="18" width="9.6640625" style="185" customWidth="1"/>
    <col min="19" max="16384" width="9.109375" style="185"/>
  </cols>
  <sheetData>
    <row r="3" spans="1:18" ht="27" customHeight="1">
      <c r="A3" s="340" t="s">
        <v>177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</row>
    <row r="4" spans="1:18" ht="15" customHeight="1">
      <c r="A4" s="341" t="s">
        <v>178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</row>
    <row r="5" spans="1:18" ht="15" thickBot="1">
      <c r="A5" s="186"/>
      <c r="B5" s="186"/>
      <c r="C5" s="186"/>
      <c r="D5" s="186"/>
      <c r="E5" s="187"/>
      <c r="F5" s="187"/>
      <c r="G5" s="188"/>
      <c r="H5" s="188"/>
      <c r="I5" s="187"/>
      <c r="J5" s="187"/>
      <c r="K5" s="187"/>
      <c r="L5" s="187"/>
      <c r="M5" s="187"/>
      <c r="N5" s="187"/>
      <c r="O5" s="187"/>
      <c r="P5" s="187"/>
      <c r="Q5" s="187"/>
      <c r="R5" s="187"/>
    </row>
    <row r="6" spans="1:18" ht="13.5" customHeight="1" thickBot="1">
      <c r="A6" s="342" t="s">
        <v>179</v>
      </c>
      <c r="B6" s="344" t="s">
        <v>174</v>
      </c>
      <c r="C6" s="344"/>
      <c r="D6" s="346" t="s">
        <v>180</v>
      </c>
      <c r="E6" s="346" t="s">
        <v>181</v>
      </c>
      <c r="F6" s="346" t="s">
        <v>182</v>
      </c>
      <c r="G6" s="346" t="s">
        <v>183</v>
      </c>
      <c r="H6" s="346" t="s">
        <v>184</v>
      </c>
      <c r="I6" s="348" t="s">
        <v>185</v>
      </c>
      <c r="J6" s="348"/>
      <c r="K6" s="348" t="s">
        <v>186</v>
      </c>
      <c r="L6" s="348"/>
      <c r="M6" s="189" t="s">
        <v>186</v>
      </c>
      <c r="N6" s="189" t="s">
        <v>185</v>
      </c>
      <c r="O6" s="189" t="s">
        <v>186</v>
      </c>
      <c r="P6" s="189" t="s">
        <v>185</v>
      </c>
      <c r="Q6" s="189" t="s">
        <v>186</v>
      </c>
      <c r="R6" s="190" t="s">
        <v>185</v>
      </c>
    </row>
    <row r="7" spans="1:18" ht="51" customHeight="1" thickTop="1" thickBot="1">
      <c r="A7" s="343"/>
      <c r="B7" s="345"/>
      <c r="C7" s="345"/>
      <c r="D7" s="347"/>
      <c r="E7" s="347"/>
      <c r="F7" s="347"/>
      <c r="G7" s="347"/>
      <c r="H7" s="347"/>
      <c r="I7" s="191" t="s">
        <v>187</v>
      </c>
      <c r="J7" s="191" t="s">
        <v>188</v>
      </c>
      <c r="K7" s="192" t="s">
        <v>189</v>
      </c>
      <c r="L7" s="192" t="s">
        <v>190</v>
      </c>
      <c r="M7" s="347" t="s">
        <v>191</v>
      </c>
      <c r="N7" s="347"/>
      <c r="O7" s="347" t="s">
        <v>192</v>
      </c>
      <c r="P7" s="347"/>
      <c r="Q7" s="338" t="s">
        <v>193</v>
      </c>
      <c r="R7" s="339"/>
    </row>
    <row r="8" spans="1:18" ht="125.25" customHeight="1" thickBot="1">
      <c r="A8" s="193">
        <v>1</v>
      </c>
      <c r="B8" s="194" t="s">
        <v>194</v>
      </c>
      <c r="C8" s="194" t="s">
        <v>195</v>
      </c>
      <c r="D8" s="195">
        <f>240-18</f>
        <v>222</v>
      </c>
      <c r="E8" s="196">
        <f>450*9*2/360/2.75/1.83</f>
        <v>4.4709388971684048</v>
      </c>
      <c r="F8" s="196">
        <f>22000/360/2.75/1.83*1.18</f>
        <v>14.329083181542197</v>
      </c>
      <c r="G8" s="197">
        <f>D8+E8+F8</f>
        <v>240.80002207871058</v>
      </c>
      <c r="H8" s="197">
        <f>G8*2.75*1.83</f>
        <v>1211.826111111111</v>
      </c>
      <c r="I8" s="198">
        <f>'[1]19.09.2012'!F15</f>
        <v>262.29508196721309</v>
      </c>
      <c r="J8" s="199">
        <f>I8*2.75*1.83</f>
        <v>1320</v>
      </c>
      <c r="K8" s="196">
        <f>'[1]19.09.2012'!H15</f>
        <v>252.35966219572776</v>
      </c>
      <c r="L8" s="199">
        <f>K8*2.75*1.83</f>
        <v>1270</v>
      </c>
      <c r="M8" s="200">
        <f>'[1]12.12.2012'!H20</f>
        <v>1300</v>
      </c>
      <c r="N8" s="200">
        <f>'[1]12.12.2012'!F20</f>
        <v>1350</v>
      </c>
      <c r="O8" s="196">
        <f>(M8-H8)/1.18</f>
        <v>74.723634651600847</v>
      </c>
      <c r="P8" s="196">
        <f>(N8-H8)/1.18</f>
        <v>117.09651600753305</v>
      </c>
      <c r="Q8" s="201">
        <f>O8/(H8/1.18)</f>
        <v>7.2761172647157493E-2</v>
      </c>
      <c r="R8" s="202">
        <f>P8/(H8/1.18)</f>
        <v>0.11402121774897124</v>
      </c>
    </row>
    <row r="9" spans="1:18" ht="54.75" customHeight="1" thickTop="1" thickBot="1">
      <c r="A9" s="203">
        <v>2</v>
      </c>
      <c r="B9" s="204" t="s">
        <v>196</v>
      </c>
      <c r="C9" s="204" t="s">
        <v>197</v>
      </c>
      <c r="D9" s="205">
        <f>243-18</f>
        <v>225</v>
      </c>
      <c r="E9" s="206">
        <f>E8</f>
        <v>4.4709388971684048</v>
      </c>
      <c r="F9" s="206">
        <f>F8</f>
        <v>14.329083181542197</v>
      </c>
      <c r="G9" s="207">
        <f>D9+E9+F9</f>
        <v>243.80002207871058</v>
      </c>
      <c r="H9" s="207">
        <f>G9*2.75*1.83</f>
        <v>1226.9236111111111</v>
      </c>
      <c r="I9" s="208">
        <f>'[1]19.09.2012'!F16</f>
        <v>268.25633383010432</v>
      </c>
      <c r="J9" s="209">
        <f t="shared" ref="J9:L12" si="0">I9*2.75*1.83</f>
        <v>1350</v>
      </c>
      <c r="K9" s="206">
        <f>'[1]19.09.2012'!H16</f>
        <v>258.320914058619</v>
      </c>
      <c r="L9" s="209">
        <f t="shared" si="0"/>
        <v>1300</v>
      </c>
      <c r="M9" s="210">
        <f>'[1]12.12.2012'!H21</f>
        <v>1330</v>
      </c>
      <c r="N9" s="210">
        <f>'[1]12.12.2012'!F21</f>
        <v>1380</v>
      </c>
      <c r="O9" s="206">
        <f>(M9-H9)/1.18</f>
        <v>87.352871939736374</v>
      </c>
      <c r="P9" s="206">
        <f>(N9-H9)/1.18</f>
        <v>129.72575329566857</v>
      </c>
      <c r="Q9" s="211">
        <f>O9/(H9/1.18)</f>
        <v>8.4012067218709879E-2</v>
      </c>
      <c r="R9" s="212">
        <f>P9/(H9/1.18)</f>
        <v>0.12476440057279671</v>
      </c>
    </row>
    <row r="10" spans="1:18" ht="54.75" customHeight="1" thickTop="1" thickBot="1">
      <c r="A10" s="203">
        <v>3</v>
      </c>
      <c r="B10" s="204" t="s">
        <v>198</v>
      </c>
      <c r="C10" s="204" t="s">
        <v>199</v>
      </c>
      <c r="D10" s="205">
        <f>253-18</f>
        <v>235</v>
      </c>
      <c r="E10" s="206">
        <f>E8</f>
        <v>4.4709388971684048</v>
      </c>
      <c r="F10" s="206">
        <f>F8</f>
        <v>14.329083181542197</v>
      </c>
      <c r="G10" s="207">
        <f>D10+E10+F10</f>
        <v>253.80002207871058</v>
      </c>
      <c r="H10" s="207">
        <f>G10*2.75*1.83</f>
        <v>1277.2486111111111</v>
      </c>
      <c r="I10" s="208">
        <f>'[1]19.09.2012'!F17</f>
        <v>278.19175360158965</v>
      </c>
      <c r="J10" s="209">
        <f t="shared" si="0"/>
        <v>1399.9999999999998</v>
      </c>
      <c r="K10" s="206">
        <f>'[1]19.09.2012'!H17</f>
        <v>268.25633383010432</v>
      </c>
      <c r="L10" s="209">
        <f t="shared" si="0"/>
        <v>1350</v>
      </c>
      <c r="M10" s="210">
        <f>'[1]12.12.2012'!H22</f>
        <v>1380</v>
      </c>
      <c r="N10" s="210">
        <f>'[1]12.12.2012'!F22</f>
        <v>1430</v>
      </c>
      <c r="O10" s="206">
        <f>(M10-H10)/1.18</f>
        <v>87.077448210922768</v>
      </c>
      <c r="P10" s="206">
        <f>(N10-H10)/1.18</f>
        <v>129.45032956685498</v>
      </c>
      <c r="Q10" s="211">
        <f>O10/(H10/1.18)</f>
        <v>8.0447446170642381E-2</v>
      </c>
      <c r="R10" s="212">
        <f>P10/(H10/1.18)</f>
        <v>0.11959409277102796</v>
      </c>
    </row>
    <row r="11" spans="1:18" ht="54.75" customHeight="1" thickTop="1" thickBot="1">
      <c r="A11" s="203">
        <v>4</v>
      </c>
      <c r="B11" s="213" t="s">
        <v>200</v>
      </c>
      <c r="C11" s="213" t="s">
        <v>201</v>
      </c>
      <c r="D11" s="205">
        <f>247-18</f>
        <v>229</v>
      </c>
      <c r="E11" s="206">
        <f>E8</f>
        <v>4.4709388971684048</v>
      </c>
      <c r="F11" s="206">
        <f>F8</f>
        <v>14.329083181542197</v>
      </c>
      <c r="G11" s="207">
        <f>D11+E11+F11</f>
        <v>247.80002207871058</v>
      </c>
      <c r="H11" s="207">
        <f>G11*2.75*1.83</f>
        <v>1247.0536111111112</v>
      </c>
      <c r="I11" s="208">
        <f>'[1]19.09.2012'!F18</f>
        <v>282.16592151018381</v>
      </c>
      <c r="J11" s="209">
        <f t="shared" si="0"/>
        <v>1420.0000000000002</v>
      </c>
      <c r="K11" s="206">
        <f>'[1]19.09.2012'!H18</f>
        <v>272.23050173869848</v>
      </c>
      <c r="L11" s="209">
        <f t="shared" si="0"/>
        <v>1370</v>
      </c>
      <c r="M11" s="210">
        <f>'[1]12.12.2012'!H23</f>
        <v>1400</v>
      </c>
      <c r="N11" s="210">
        <f>'[1]12.12.2012'!F23</f>
        <v>1450</v>
      </c>
      <c r="O11" s="206">
        <f>(M11-H11)/1.18</f>
        <v>129.61558380414306</v>
      </c>
      <c r="P11" s="206">
        <f>(N11-H11)/1.18</f>
        <v>171.98846516007526</v>
      </c>
      <c r="Q11" s="211">
        <f>O11/(H11/1.18)</f>
        <v>0.12264620183619469</v>
      </c>
      <c r="R11" s="212">
        <f>P11/(H11/1.18)</f>
        <v>0.16274070904463023</v>
      </c>
    </row>
    <row r="12" spans="1:18" ht="54.75" customHeight="1" thickTop="1" thickBot="1">
      <c r="A12" s="214">
        <v>5</v>
      </c>
      <c r="B12" s="215" t="s">
        <v>202</v>
      </c>
      <c r="C12" s="215" t="s">
        <v>175</v>
      </c>
      <c r="D12" s="216">
        <f>262-18</f>
        <v>244</v>
      </c>
      <c r="E12" s="217">
        <f>E8</f>
        <v>4.4709388971684048</v>
      </c>
      <c r="F12" s="217">
        <f>F8</f>
        <v>14.329083181542197</v>
      </c>
      <c r="G12" s="218">
        <f>D12+E12+F12</f>
        <v>262.80002207871058</v>
      </c>
      <c r="H12" s="218">
        <f>G12*2.75*1.83</f>
        <v>1322.5411111111111</v>
      </c>
      <c r="I12" s="219">
        <f>'[1]19.09.2012'!F19</f>
        <v>286.1400894187779</v>
      </c>
      <c r="J12" s="220">
        <f t="shared" si="0"/>
        <v>1439.9999999999998</v>
      </c>
      <c r="K12" s="217">
        <f>'[1]19.09.2012'!H19</f>
        <v>276.20466964729258</v>
      </c>
      <c r="L12" s="220">
        <f t="shared" si="0"/>
        <v>1390</v>
      </c>
      <c r="M12" s="221">
        <f>'[1]12.12.2012'!H24</f>
        <v>1420</v>
      </c>
      <c r="N12" s="221">
        <f>'[1]12.12.2012'!F24</f>
        <v>1470</v>
      </c>
      <c r="O12" s="217">
        <f>(M12-H12)/1.18</f>
        <v>82.592278719397342</v>
      </c>
      <c r="P12" s="217">
        <f>(N12-H12)/1.18</f>
        <v>124.96516007532954</v>
      </c>
      <c r="Q12" s="222">
        <f>O12/(H12/1.18)</f>
        <v>7.3690630915065003E-2</v>
      </c>
      <c r="R12" s="223">
        <f>P12/(H12/1.18)</f>
        <v>0.11149663904587714</v>
      </c>
    </row>
    <row r="13" spans="1:18" ht="14.4">
      <c r="A13" s="187"/>
      <c r="B13" s="187"/>
      <c r="C13" s="187"/>
      <c r="D13" s="187"/>
      <c r="E13" s="187"/>
      <c r="F13" s="187"/>
      <c r="G13" s="188"/>
      <c r="H13" s="188"/>
      <c r="I13" s="187"/>
      <c r="J13" s="187"/>
      <c r="K13" s="187"/>
      <c r="L13" s="187"/>
      <c r="M13" s="187"/>
      <c r="N13" s="187"/>
      <c r="O13" s="187"/>
      <c r="P13" s="187"/>
      <c r="Q13" s="187"/>
      <c r="R13" s="187"/>
    </row>
    <row r="14" spans="1:18" ht="14.4">
      <c r="A14" s="188"/>
      <c r="B14" s="188"/>
      <c r="C14" s="188"/>
      <c r="D14" s="187"/>
      <c r="E14" s="187"/>
      <c r="F14" s="187"/>
      <c r="G14" s="188"/>
      <c r="H14" s="188"/>
      <c r="I14" s="187"/>
      <c r="J14" s="187"/>
      <c r="K14" s="187"/>
      <c r="L14" s="187"/>
      <c r="M14" s="187"/>
      <c r="N14" s="187"/>
      <c r="O14" s="187"/>
      <c r="P14" s="187"/>
      <c r="Q14" s="187"/>
      <c r="R14" s="187"/>
    </row>
  </sheetData>
  <mergeCells count="14">
    <mergeCell ref="Q7:R7"/>
    <mergeCell ref="A3:R3"/>
    <mergeCell ref="A4:R4"/>
    <mergeCell ref="A6:A7"/>
    <mergeCell ref="B6:C7"/>
    <mergeCell ref="D6:D7"/>
    <mergeCell ref="E6:E7"/>
    <mergeCell ref="F6:F7"/>
    <mergeCell ref="G6:G7"/>
    <mergeCell ref="H6:H7"/>
    <mergeCell ref="I6:J6"/>
    <mergeCell ref="K6:L6"/>
    <mergeCell ref="M7:N7"/>
    <mergeCell ref="O7:P7"/>
  </mergeCells>
  <printOptions horizontalCentered="1"/>
  <pageMargins left="0.31496062992125984" right="0.31496062992125984" top="0.74803149606299213" bottom="0.35433070866141736" header="0" footer="0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83"/>
  <sheetViews>
    <sheetView tabSelected="1" view="pageBreakPreview" topLeftCell="A62" zoomScale="70" zoomScaleNormal="100" zoomScaleSheetLayoutView="70" zoomScalePageLayoutView="40" workbookViewId="0">
      <selection activeCell="E81" sqref="E81"/>
    </sheetView>
  </sheetViews>
  <sheetFormatPr defaultColWidth="9.109375" defaultRowHeight="13.2"/>
  <cols>
    <col min="1" max="1" width="6.6640625" style="184" customWidth="1"/>
    <col min="2" max="2" width="101.88671875" style="184" customWidth="1"/>
    <col min="3" max="5" width="31.6640625" style="184" customWidth="1"/>
    <col min="6" max="16384" width="9.109375" style="184"/>
  </cols>
  <sheetData>
    <row r="1" spans="1:5" hidden="1"/>
    <row r="2" spans="1:5" ht="28.95" hidden="1" customHeight="1">
      <c r="A2" s="230"/>
      <c r="B2" s="230"/>
      <c r="C2" s="230"/>
      <c r="D2" s="231"/>
      <c r="E2" s="230"/>
    </row>
    <row r="3" spans="1:5" ht="28.95" hidden="1" customHeight="1">
      <c r="A3" s="230"/>
      <c r="B3" s="230"/>
      <c r="C3" s="230"/>
      <c r="D3" s="231"/>
      <c r="E3" s="230"/>
    </row>
    <row r="4" spans="1:5" ht="28.95" hidden="1" customHeight="1">
      <c r="A4" s="230"/>
      <c r="B4" s="230"/>
      <c r="C4" s="230"/>
      <c r="D4" s="231"/>
      <c r="E4" s="230"/>
    </row>
    <row r="5" spans="1:5" ht="30" customHeight="1">
      <c r="A5" s="233"/>
      <c r="B5" s="233"/>
      <c r="C5" s="366" t="s">
        <v>291</v>
      </c>
      <c r="D5" s="366"/>
      <c r="E5" s="366"/>
    </row>
    <row r="6" spans="1:5" ht="30" customHeight="1">
      <c r="A6" s="234"/>
      <c r="B6" s="234"/>
      <c r="C6" s="366" t="s">
        <v>292</v>
      </c>
      <c r="D6" s="366"/>
      <c r="E6" s="366"/>
    </row>
    <row r="7" spans="1:5" ht="30" customHeight="1">
      <c r="A7" s="234"/>
      <c r="B7" s="234"/>
      <c r="C7" s="366" t="s">
        <v>173</v>
      </c>
      <c r="D7" s="366"/>
      <c r="E7" s="366"/>
    </row>
    <row r="8" spans="1:5" ht="30" customHeight="1">
      <c r="A8" s="235"/>
      <c r="B8" s="235"/>
      <c r="C8" s="366" t="s">
        <v>293</v>
      </c>
      <c r="D8" s="366"/>
      <c r="E8" s="366"/>
    </row>
    <row r="9" spans="1:5" ht="30" customHeight="1">
      <c r="A9" s="235"/>
      <c r="B9" s="235"/>
      <c r="C9" s="232"/>
      <c r="D9" s="245"/>
      <c r="E9" s="232"/>
    </row>
    <row r="10" spans="1:5" ht="30" customHeight="1">
      <c r="A10" s="350" t="s">
        <v>302</v>
      </c>
      <c r="B10" s="350"/>
      <c r="C10" s="350"/>
      <c r="D10" s="350"/>
      <c r="E10" s="350"/>
    </row>
    <row r="11" spans="1:5" ht="30" customHeight="1" thickBot="1">
      <c r="A11" s="365" t="s">
        <v>305</v>
      </c>
      <c r="B11" s="365"/>
      <c r="C11" s="365"/>
      <c r="D11" s="365"/>
      <c r="E11" s="365"/>
    </row>
    <row r="12" spans="1:5" ht="22.5" customHeight="1">
      <c r="A12" s="351" t="s">
        <v>204</v>
      </c>
      <c r="B12" s="353" t="s">
        <v>205</v>
      </c>
      <c r="C12" s="355" t="s">
        <v>203</v>
      </c>
      <c r="D12" s="363" t="s">
        <v>206</v>
      </c>
      <c r="E12" s="357" t="s">
        <v>303</v>
      </c>
    </row>
    <row r="13" spans="1:5" ht="24" customHeight="1">
      <c r="A13" s="352"/>
      <c r="B13" s="354"/>
      <c r="C13" s="356"/>
      <c r="D13" s="364"/>
      <c r="E13" s="358"/>
    </row>
    <row r="14" spans="1:5" ht="20.399999999999999">
      <c r="A14" s="359" t="s">
        <v>224</v>
      </c>
      <c r="B14" s="360"/>
      <c r="C14" s="360"/>
      <c r="D14" s="360"/>
      <c r="E14" s="361"/>
    </row>
    <row r="15" spans="1:5" ht="25.5" customHeight="1">
      <c r="A15" s="388">
        <v>1</v>
      </c>
      <c r="B15" s="389" t="s">
        <v>207</v>
      </c>
      <c r="C15" s="390" t="s">
        <v>208</v>
      </c>
      <c r="D15" s="391">
        <v>25</v>
      </c>
      <c r="E15" s="392">
        <v>29</v>
      </c>
    </row>
    <row r="16" spans="1:5" ht="25.5" customHeight="1">
      <c r="A16" s="388">
        <v>2</v>
      </c>
      <c r="B16" s="389" t="s">
        <v>209</v>
      </c>
      <c r="C16" s="390" t="s">
        <v>208</v>
      </c>
      <c r="D16" s="391">
        <v>25</v>
      </c>
      <c r="E16" s="392">
        <v>35</v>
      </c>
    </row>
    <row r="17" spans="1:5" ht="25.5" customHeight="1">
      <c r="A17" s="388">
        <v>3</v>
      </c>
      <c r="B17" s="389" t="s">
        <v>210</v>
      </c>
      <c r="C17" s="390" t="s">
        <v>208</v>
      </c>
      <c r="D17" s="391">
        <v>25</v>
      </c>
      <c r="E17" s="392">
        <v>36</v>
      </c>
    </row>
    <row r="18" spans="1:5" ht="25.5" customHeight="1">
      <c r="A18" s="388">
        <v>4</v>
      </c>
      <c r="B18" s="389" t="s">
        <v>277</v>
      </c>
      <c r="C18" s="390" t="s">
        <v>208</v>
      </c>
      <c r="D18" s="391">
        <v>25</v>
      </c>
      <c r="E18" s="392">
        <v>41</v>
      </c>
    </row>
    <row r="19" spans="1:5" ht="25.5" customHeight="1">
      <c r="A19" s="388">
        <v>5</v>
      </c>
      <c r="B19" s="389" t="s">
        <v>278</v>
      </c>
      <c r="C19" s="390" t="s">
        <v>208</v>
      </c>
      <c r="D19" s="391">
        <v>25</v>
      </c>
      <c r="E19" s="392">
        <v>49</v>
      </c>
    </row>
    <row r="20" spans="1:5" ht="25.5" customHeight="1">
      <c r="A20" s="388">
        <v>6</v>
      </c>
      <c r="B20" s="389" t="s">
        <v>211</v>
      </c>
      <c r="C20" s="390" t="s">
        <v>208</v>
      </c>
      <c r="D20" s="391">
        <v>25</v>
      </c>
      <c r="E20" s="392">
        <v>54</v>
      </c>
    </row>
    <row r="21" spans="1:5" ht="25.5" customHeight="1">
      <c r="A21" s="388">
        <v>7</v>
      </c>
      <c r="B21" s="389" t="s">
        <v>262</v>
      </c>
      <c r="C21" s="390" t="s">
        <v>208</v>
      </c>
      <c r="D21" s="391">
        <v>25</v>
      </c>
      <c r="E21" s="392">
        <v>55</v>
      </c>
    </row>
    <row r="22" spans="1:5" ht="25.5" customHeight="1">
      <c r="A22" s="388">
        <v>8</v>
      </c>
      <c r="B22" s="393" t="s">
        <v>212</v>
      </c>
      <c r="C22" s="390" t="s">
        <v>208</v>
      </c>
      <c r="D22" s="391">
        <v>20</v>
      </c>
      <c r="E22" s="392">
        <v>49</v>
      </c>
    </row>
    <row r="23" spans="1:5" ht="25.5" customHeight="1">
      <c r="A23" s="388">
        <v>9</v>
      </c>
      <c r="B23" s="393" t="s">
        <v>213</v>
      </c>
      <c r="C23" s="390" t="s">
        <v>208</v>
      </c>
      <c r="D23" s="391">
        <v>20</v>
      </c>
      <c r="E23" s="392">
        <v>59</v>
      </c>
    </row>
    <row r="24" spans="1:5" s="224" customFormat="1" ht="25.5" customHeight="1">
      <c r="A24" s="388">
        <v>10</v>
      </c>
      <c r="B24" s="393" t="s">
        <v>214</v>
      </c>
      <c r="C24" s="390" t="s">
        <v>208</v>
      </c>
      <c r="D24" s="391">
        <v>20</v>
      </c>
      <c r="E24" s="392">
        <v>66</v>
      </c>
    </row>
    <row r="25" spans="1:5" s="224" customFormat="1" ht="25.5" customHeight="1">
      <c r="A25" s="388">
        <v>11</v>
      </c>
      <c r="B25" s="393" t="s">
        <v>215</v>
      </c>
      <c r="C25" s="390" t="s">
        <v>208</v>
      </c>
      <c r="D25" s="391">
        <v>20</v>
      </c>
      <c r="E25" s="392">
        <v>78</v>
      </c>
    </row>
    <row r="26" spans="1:5" s="224" customFormat="1" ht="25.5" customHeight="1">
      <c r="A26" s="388">
        <v>12</v>
      </c>
      <c r="B26" s="393" t="s">
        <v>216</v>
      </c>
      <c r="C26" s="390" t="s">
        <v>208</v>
      </c>
      <c r="D26" s="391">
        <v>20</v>
      </c>
      <c r="E26" s="392">
        <v>83</v>
      </c>
    </row>
    <row r="27" spans="1:5" s="224" customFormat="1" ht="25.5" customHeight="1">
      <c r="A27" s="388">
        <v>13</v>
      </c>
      <c r="B27" s="393" t="s">
        <v>217</v>
      </c>
      <c r="C27" s="390" t="s">
        <v>208</v>
      </c>
      <c r="D27" s="391">
        <v>20</v>
      </c>
      <c r="E27" s="392">
        <v>96</v>
      </c>
    </row>
    <row r="28" spans="1:5" s="224" customFormat="1" ht="25.5" customHeight="1">
      <c r="A28" s="388">
        <v>14</v>
      </c>
      <c r="B28" s="393" t="s">
        <v>260</v>
      </c>
      <c r="C28" s="390" t="s">
        <v>208</v>
      </c>
      <c r="D28" s="391">
        <v>20</v>
      </c>
      <c r="E28" s="392">
        <v>101</v>
      </c>
    </row>
    <row r="29" spans="1:5" ht="25.5" customHeight="1">
      <c r="A29" s="388">
        <v>15</v>
      </c>
      <c r="B29" s="393" t="s">
        <v>218</v>
      </c>
      <c r="C29" s="390" t="s">
        <v>208</v>
      </c>
      <c r="D29" s="391">
        <v>15</v>
      </c>
      <c r="E29" s="392">
        <v>76</v>
      </c>
    </row>
    <row r="30" spans="1:5" ht="25.5" customHeight="1">
      <c r="A30" s="388">
        <v>16</v>
      </c>
      <c r="B30" s="393" t="s">
        <v>219</v>
      </c>
      <c r="C30" s="390" t="s">
        <v>208</v>
      </c>
      <c r="D30" s="391">
        <v>15</v>
      </c>
      <c r="E30" s="392">
        <v>84</v>
      </c>
    </row>
    <row r="31" spans="1:5" ht="25.5" customHeight="1">
      <c r="A31" s="388">
        <v>17</v>
      </c>
      <c r="B31" s="393" t="s">
        <v>220</v>
      </c>
      <c r="C31" s="390" t="s">
        <v>208</v>
      </c>
      <c r="D31" s="391">
        <v>15</v>
      </c>
      <c r="E31" s="392">
        <v>95</v>
      </c>
    </row>
    <row r="32" spans="1:5" ht="25.5" customHeight="1">
      <c r="A32" s="388">
        <v>18</v>
      </c>
      <c r="B32" s="393" t="s">
        <v>221</v>
      </c>
      <c r="C32" s="390" t="s">
        <v>208</v>
      </c>
      <c r="D32" s="391">
        <v>15</v>
      </c>
      <c r="E32" s="392">
        <v>108</v>
      </c>
    </row>
    <row r="33" spans="1:5" ht="25.5" customHeight="1">
      <c r="A33" s="388">
        <v>19</v>
      </c>
      <c r="B33" s="393" t="s">
        <v>222</v>
      </c>
      <c r="C33" s="390" t="s">
        <v>208</v>
      </c>
      <c r="D33" s="391">
        <v>15</v>
      </c>
      <c r="E33" s="392">
        <v>123</v>
      </c>
    </row>
    <row r="34" spans="1:5" ht="25.5" customHeight="1">
      <c r="A34" s="388">
        <v>20</v>
      </c>
      <c r="B34" s="393" t="s">
        <v>279</v>
      </c>
      <c r="C34" s="390" t="s">
        <v>208</v>
      </c>
      <c r="D34" s="391">
        <v>6</v>
      </c>
      <c r="E34" s="392">
        <v>360</v>
      </c>
    </row>
    <row r="35" spans="1:5" ht="25.5" customHeight="1">
      <c r="A35" s="388">
        <v>21</v>
      </c>
      <c r="B35" s="393" t="s">
        <v>280</v>
      </c>
      <c r="C35" s="390" t="s">
        <v>208</v>
      </c>
      <c r="D35" s="391">
        <v>6</v>
      </c>
      <c r="E35" s="392">
        <v>390</v>
      </c>
    </row>
    <row r="36" spans="1:5" ht="25.5" customHeight="1">
      <c r="A36" s="388">
        <v>22</v>
      </c>
      <c r="B36" s="393" t="s">
        <v>269</v>
      </c>
      <c r="C36" s="390" t="s">
        <v>208</v>
      </c>
      <c r="D36" s="391">
        <v>6</v>
      </c>
      <c r="E36" s="392">
        <v>412</v>
      </c>
    </row>
    <row r="37" spans="1:5" ht="25.5" customHeight="1">
      <c r="A37" s="388">
        <v>23</v>
      </c>
      <c r="B37" s="393" t="s">
        <v>223</v>
      </c>
      <c r="C37" s="390" t="s">
        <v>208</v>
      </c>
      <c r="D37" s="391">
        <v>15</v>
      </c>
      <c r="E37" s="392">
        <v>130</v>
      </c>
    </row>
    <row r="38" spans="1:5" ht="25.5" customHeight="1">
      <c r="A38" s="388">
        <v>24</v>
      </c>
      <c r="B38" s="394" t="s">
        <v>276</v>
      </c>
      <c r="C38" s="395" t="s">
        <v>208</v>
      </c>
      <c r="D38" s="396">
        <v>12</v>
      </c>
      <c r="E38" s="397">
        <v>900</v>
      </c>
    </row>
    <row r="39" spans="1:5" ht="25.5" customHeight="1">
      <c r="A39" s="388">
        <v>25</v>
      </c>
      <c r="B39" s="394" t="s">
        <v>270</v>
      </c>
      <c r="C39" s="395" t="s">
        <v>208</v>
      </c>
      <c r="D39" s="396">
        <v>12</v>
      </c>
      <c r="E39" s="397">
        <v>1050</v>
      </c>
    </row>
    <row r="40" spans="1:5" ht="25.5" customHeight="1">
      <c r="A40" s="398" t="s">
        <v>225</v>
      </c>
      <c r="B40" s="399"/>
      <c r="C40" s="399"/>
      <c r="D40" s="399"/>
      <c r="E40" s="400"/>
    </row>
    <row r="41" spans="1:5" ht="25.5" customHeight="1">
      <c r="A41" s="388">
        <v>26</v>
      </c>
      <c r="B41" s="401" t="s">
        <v>226</v>
      </c>
      <c r="C41" s="402" t="s">
        <v>227</v>
      </c>
      <c r="D41" s="391">
        <v>250</v>
      </c>
      <c r="E41" s="392">
        <v>10</v>
      </c>
    </row>
    <row r="42" spans="1:5" ht="25.5" customHeight="1">
      <c r="A42" s="388">
        <v>27</v>
      </c>
      <c r="B42" s="401" t="s">
        <v>228</v>
      </c>
      <c r="C42" s="402" t="s">
        <v>227</v>
      </c>
      <c r="D42" s="391">
        <v>250</v>
      </c>
      <c r="E42" s="392">
        <v>10</v>
      </c>
    </row>
    <row r="43" spans="1:5" ht="25.5" customHeight="1">
      <c r="A43" s="388">
        <v>28</v>
      </c>
      <c r="B43" s="401" t="s">
        <v>229</v>
      </c>
      <c r="C43" s="402" t="s">
        <v>227</v>
      </c>
      <c r="D43" s="391">
        <v>250</v>
      </c>
      <c r="E43" s="392">
        <v>11</v>
      </c>
    </row>
    <row r="44" spans="1:5" ht="25.5" customHeight="1">
      <c r="A44" s="388">
        <v>29</v>
      </c>
      <c r="B44" s="401" t="s">
        <v>281</v>
      </c>
      <c r="C44" s="402" t="s">
        <v>227</v>
      </c>
      <c r="D44" s="391">
        <v>200</v>
      </c>
      <c r="E44" s="392">
        <v>35</v>
      </c>
    </row>
    <row r="45" spans="1:5" ht="25.5" customHeight="1">
      <c r="A45" s="388">
        <v>30</v>
      </c>
      <c r="B45" s="401" t="s">
        <v>230</v>
      </c>
      <c r="C45" s="402" t="s">
        <v>227</v>
      </c>
      <c r="D45" s="391">
        <v>200</v>
      </c>
      <c r="E45" s="392">
        <v>18</v>
      </c>
    </row>
    <row r="46" spans="1:5" ht="25.5" customHeight="1">
      <c r="A46" s="388">
        <v>31</v>
      </c>
      <c r="B46" s="401" t="s">
        <v>289</v>
      </c>
      <c r="C46" s="402" t="s">
        <v>227</v>
      </c>
      <c r="D46" s="391">
        <v>200</v>
      </c>
      <c r="E46" s="392">
        <v>45</v>
      </c>
    </row>
    <row r="47" spans="1:5" ht="25.5" customHeight="1">
      <c r="A47" s="388">
        <v>32</v>
      </c>
      <c r="B47" s="401" t="s">
        <v>231</v>
      </c>
      <c r="C47" s="402" t="s">
        <v>227</v>
      </c>
      <c r="D47" s="391">
        <v>200</v>
      </c>
      <c r="E47" s="392">
        <v>17</v>
      </c>
    </row>
    <row r="48" spans="1:5" ht="25.5" customHeight="1">
      <c r="A48" s="388">
        <v>33</v>
      </c>
      <c r="B48" s="401" t="s">
        <v>288</v>
      </c>
      <c r="C48" s="402" t="s">
        <v>227</v>
      </c>
      <c r="D48" s="391">
        <v>200</v>
      </c>
      <c r="E48" s="392">
        <v>45</v>
      </c>
    </row>
    <row r="49" spans="1:5" ht="25.5" customHeight="1">
      <c r="A49" s="388">
        <v>34</v>
      </c>
      <c r="B49" s="401" t="s">
        <v>271</v>
      </c>
      <c r="C49" s="402" t="s">
        <v>227</v>
      </c>
      <c r="D49" s="391">
        <v>200</v>
      </c>
      <c r="E49" s="392">
        <v>35</v>
      </c>
    </row>
    <row r="50" spans="1:5" ht="25.5" customHeight="1">
      <c r="A50" s="388">
        <v>35</v>
      </c>
      <c r="B50" s="401" t="s">
        <v>261</v>
      </c>
      <c r="C50" s="402" t="s">
        <v>227</v>
      </c>
      <c r="D50" s="391">
        <v>400</v>
      </c>
      <c r="E50" s="392">
        <v>4.5</v>
      </c>
    </row>
    <row r="51" spans="1:5" ht="25.5" customHeight="1">
      <c r="A51" s="388">
        <v>36</v>
      </c>
      <c r="B51" s="401" t="s">
        <v>232</v>
      </c>
      <c r="C51" s="402" t="s">
        <v>227</v>
      </c>
      <c r="D51" s="391">
        <v>500</v>
      </c>
      <c r="E51" s="392">
        <v>7.25</v>
      </c>
    </row>
    <row r="52" spans="1:5" ht="25.5" customHeight="1">
      <c r="A52" s="398" t="s">
        <v>233</v>
      </c>
      <c r="B52" s="399"/>
      <c r="C52" s="399"/>
      <c r="D52" s="399"/>
      <c r="E52" s="400"/>
    </row>
    <row r="53" spans="1:5" ht="25.5" customHeight="1">
      <c r="A53" s="388">
        <v>37</v>
      </c>
      <c r="B53" s="401" t="s">
        <v>234</v>
      </c>
      <c r="C53" s="402" t="s">
        <v>227</v>
      </c>
      <c r="D53" s="391">
        <v>100</v>
      </c>
      <c r="E53" s="392">
        <v>43</v>
      </c>
    </row>
    <row r="54" spans="1:5" ht="25.5" customHeight="1">
      <c r="A54" s="388">
        <v>38</v>
      </c>
      <c r="B54" s="401" t="s">
        <v>235</v>
      </c>
      <c r="C54" s="402" t="s">
        <v>227</v>
      </c>
      <c r="D54" s="391">
        <v>200</v>
      </c>
      <c r="E54" s="392">
        <v>14</v>
      </c>
    </row>
    <row r="55" spans="1:5" ht="25.5" customHeight="1">
      <c r="A55" s="388">
        <v>39</v>
      </c>
      <c r="B55" s="401" t="s">
        <v>272</v>
      </c>
      <c r="C55" s="402" t="s">
        <v>227</v>
      </c>
      <c r="D55" s="403">
        <v>250</v>
      </c>
      <c r="E55" s="404">
        <v>7</v>
      </c>
    </row>
    <row r="56" spans="1:5" ht="25.5" customHeight="1">
      <c r="A56" s="388">
        <v>40</v>
      </c>
      <c r="B56" s="401" t="s">
        <v>273</v>
      </c>
      <c r="C56" s="402" t="s">
        <v>227</v>
      </c>
      <c r="D56" s="403">
        <v>250</v>
      </c>
      <c r="E56" s="404">
        <v>7</v>
      </c>
    </row>
    <row r="57" spans="1:5" ht="25.5" customHeight="1">
      <c r="A57" s="388">
        <v>41</v>
      </c>
      <c r="B57" s="401" t="s">
        <v>286</v>
      </c>
      <c r="C57" s="402" t="s">
        <v>227</v>
      </c>
      <c r="D57" s="403">
        <v>4</v>
      </c>
      <c r="E57" s="404">
        <v>220</v>
      </c>
    </row>
    <row r="58" spans="1:5" ht="25.5" customHeight="1">
      <c r="A58" s="388">
        <v>42</v>
      </c>
      <c r="B58" s="405" t="s">
        <v>236</v>
      </c>
      <c r="C58" s="402" t="s">
        <v>227</v>
      </c>
      <c r="D58" s="391">
        <v>100</v>
      </c>
      <c r="E58" s="392">
        <v>24</v>
      </c>
    </row>
    <row r="59" spans="1:5" ht="25.5" customHeight="1">
      <c r="A59" s="388">
        <v>43</v>
      </c>
      <c r="B59" s="405" t="s">
        <v>237</v>
      </c>
      <c r="C59" s="402" t="s">
        <v>227</v>
      </c>
      <c r="D59" s="391">
        <v>100</v>
      </c>
      <c r="E59" s="392">
        <v>27</v>
      </c>
    </row>
    <row r="60" spans="1:5" ht="25.5" customHeight="1">
      <c r="A60" s="388">
        <v>44</v>
      </c>
      <c r="B60" s="401" t="s">
        <v>238</v>
      </c>
      <c r="C60" s="402" t="s">
        <v>227</v>
      </c>
      <c r="D60" s="391">
        <v>10</v>
      </c>
      <c r="E60" s="392">
        <v>150</v>
      </c>
    </row>
    <row r="61" spans="1:5" ht="25.5" customHeight="1">
      <c r="A61" s="388">
        <v>45</v>
      </c>
      <c r="B61" s="401" t="s">
        <v>239</v>
      </c>
      <c r="C61" s="402" t="s">
        <v>227</v>
      </c>
      <c r="D61" s="391">
        <v>10</v>
      </c>
      <c r="E61" s="392">
        <v>150</v>
      </c>
    </row>
    <row r="62" spans="1:5" ht="25.5" customHeight="1">
      <c r="A62" s="388">
        <v>46</v>
      </c>
      <c r="B62" s="401" t="s">
        <v>240</v>
      </c>
      <c r="C62" s="402" t="s">
        <v>227</v>
      </c>
      <c r="D62" s="391">
        <v>8</v>
      </c>
      <c r="E62" s="392">
        <v>450</v>
      </c>
    </row>
    <row r="63" spans="1:5" ht="25.5" customHeight="1">
      <c r="A63" s="388">
        <v>47</v>
      </c>
      <c r="B63" s="401" t="s">
        <v>241</v>
      </c>
      <c r="C63" s="402" t="s">
        <v>227</v>
      </c>
      <c r="D63" s="391">
        <v>500</v>
      </c>
      <c r="E63" s="392">
        <v>6</v>
      </c>
    </row>
    <row r="64" spans="1:5" ht="25.5" customHeight="1">
      <c r="A64" s="398" t="s">
        <v>242</v>
      </c>
      <c r="B64" s="399"/>
      <c r="C64" s="399"/>
      <c r="D64" s="399"/>
      <c r="E64" s="400"/>
    </row>
    <row r="65" spans="1:5" ht="25.5" customHeight="1">
      <c r="A65" s="388">
        <v>48</v>
      </c>
      <c r="B65" s="401" t="s">
        <v>287</v>
      </c>
      <c r="C65" s="402" t="s">
        <v>227</v>
      </c>
      <c r="D65" s="391">
        <v>2000</v>
      </c>
      <c r="E65" s="392">
        <v>0</v>
      </c>
    </row>
    <row r="66" spans="1:5" ht="25.5" customHeight="1">
      <c r="A66" s="388">
        <v>49</v>
      </c>
      <c r="B66" s="401" t="s">
        <v>243</v>
      </c>
      <c r="C66" s="402" t="s">
        <v>227</v>
      </c>
      <c r="D66" s="391">
        <v>1500</v>
      </c>
      <c r="E66" s="392">
        <v>1.5</v>
      </c>
    </row>
    <row r="67" spans="1:5" ht="25.5" customHeight="1">
      <c r="A67" s="388">
        <v>50</v>
      </c>
      <c r="B67" s="401" t="s">
        <v>244</v>
      </c>
      <c r="C67" s="402" t="s">
        <v>227</v>
      </c>
      <c r="D67" s="391">
        <v>5000</v>
      </c>
      <c r="E67" s="392">
        <v>0.5</v>
      </c>
    </row>
    <row r="68" spans="1:5" ht="25.5" customHeight="1">
      <c r="A68" s="388">
        <v>51</v>
      </c>
      <c r="B68" s="394" t="s">
        <v>263</v>
      </c>
      <c r="C68" s="402" t="s">
        <v>227</v>
      </c>
      <c r="D68" s="391">
        <v>2500</v>
      </c>
      <c r="E68" s="392">
        <v>3</v>
      </c>
    </row>
    <row r="69" spans="1:5" ht="25.5" customHeight="1">
      <c r="A69" s="388">
        <v>52</v>
      </c>
      <c r="B69" s="394" t="s">
        <v>264</v>
      </c>
      <c r="C69" s="402" t="s">
        <v>227</v>
      </c>
      <c r="D69" s="391">
        <v>2000</v>
      </c>
      <c r="E69" s="392">
        <v>1.7</v>
      </c>
    </row>
    <row r="70" spans="1:5" ht="25.5" customHeight="1">
      <c r="A70" s="388">
        <v>53</v>
      </c>
      <c r="B70" s="401" t="s">
        <v>245</v>
      </c>
      <c r="C70" s="402" t="s">
        <v>227</v>
      </c>
      <c r="D70" s="391">
        <v>2000</v>
      </c>
      <c r="E70" s="392">
        <v>1.4</v>
      </c>
    </row>
    <row r="71" spans="1:5" ht="25.5" customHeight="1">
      <c r="A71" s="388">
        <v>54</v>
      </c>
      <c r="B71" s="394" t="s">
        <v>246</v>
      </c>
      <c r="C71" s="402" t="s">
        <v>227</v>
      </c>
      <c r="D71" s="391">
        <v>20</v>
      </c>
      <c r="E71" s="392">
        <v>30</v>
      </c>
    </row>
    <row r="72" spans="1:5" ht="25.5" customHeight="1">
      <c r="A72" s="388">
        <v>55</v>
      </c>
      <c r="B72" s="394" t="s">
        <v>247</v>
      </c>
      <c r="C72" s="402" t="s">
        <v>227</v>
      </c>
      <c r="D72" s="391">
        <v>20</v>
      </c>
      <c r="E72" s="392">
        <v>47</v>
      </c>
    </row>
    <row r="73" spans="1:5" ht="25.5" customHeight="1">
      <c r="A73" s="388">
        <v>56</v>
      </c>
      <c r="B73" s="401" t="s">
        <v>248</v>
      </c>
      <c r="C73" s="402" t="s">
        <v>227</v>
      </c>
      <c r="D73" s="391">
        <v>20</v>
      </c>
      <c r="E73" s="392">
        <v>55</v>
      </c>
    </row>
    <row r="74" spans="1:5" ht="25.5" customHeight="1">
      <c r="A74" s="388">
        <v>57</v>
      </c>
      <c r="B74" s="401" t="s">
        <v>249</v>
      </c>
      <c r="C74" s="402" t="s">
        <v>227</v>
      </c>
      <c r="D74" s="391">
        <v>20</v>
      </c>
      <c r="E74" s="392">
        <v>57</v>
      </c>
    </row>
    <row r="75" spans="1:5" ht="25.5" customHeight="1">
      <c r="A75" s="388">
        <v>58</v>
      </c>
      <c r="B75" s="401" t="s">
        <v>267</v>
      </c>
      <c r="C75" s="402" t="s">
        <v>227</v>
      </c>
      <c r="D75" s="391">
        <v>20</v>
      </c>
      <c r="E75" s="392">
        <v>55</v>
      </c>
    </row>
    <row r="76" spans="1:5" ht="25.5" customHeight="1">
      <c r="A76" s="388">
        <v>59</v>
      </c>
      <c r="B76" s="401" t="s">
        <v>268</v>
      </c>
      <c r="C76" s="402" t="s">
        <v>227</v>
      </c>
      <c r="D76" s="391">
        <v>20</v>
      </c>
      <c r="E76" s="392">
        <v>56</v>
      </c>
    </row>
    <row r="77" spans="1:5" ht="25.5" customHeight="1">
      <c r="A77" s="388">
        <v>60</v>
      </c>
      <c r="B77" s="406" t="s">
        <v>256</v>
      </c>
      <c r="C77" s="407" t="s">
        <v>227</v>
      </c>
      <c r="D77" s="391">
        <v>10</v>
      </c>
      <c r="E77" s="392">
        <v>380</v>
      </c>
    </row>
    <row r="78" spans="1:5" ht="25.5" customHeight="1">
      <c r="A78" s="388">
        <v>61</v>
      </c>
      <c r="B78" s="406" t="s">
        <v>257</v>
      </c>
      <c r="C78" s="407" t="s">
        <v>227</v>
      </c>
      <c r="D78" s="391">
        <v>10</v>
      </c>
      <c r="E78" s="392">
        <v>550</v>
      </c>
    </row>
    <row r="79" spans="1:5" ht="25.5" customHeight="1">
      <c r="A79" s="388">
        <v>62</v>
      </c>
      <c r="B79" s="406" t="s">
        <v>258</v>
      </c>
      <c r="C79" s="407" t="s">
        <v>227</v>
      </c>
      <c r="D79" s="391">
        <v>10</v>
      </c>
      <c r="E79" s="392">
        <v>500</v>
      </c>
    </row>
    <row r="80" spans="1:5" ht="25.5" customHeight="1">
      <c r="A80" s="388">
        <v>63</v>
      </c>
      <c r="B80" s="406" t="s">
        <v>290</v>
      </c>
      <c r="C80" s="407" t="s">
        <v>227</v>
      </c>
      <c r="D80" s="391">
        <v>10</v>
      </c>
      <c r="E80" s="392">
        <v>550</v>
      </c>
    </row>
    <row r="81" spans="1:5" ht="25.5" customHeight="1" thickBot="1">
      <c r="A81" s="388">
        <v>64</v>
      </c>
      <c r="B81" s="408" t="s">
        <v>259</v>
      </c>
      <c r="C81" s="409" t="s">
        <v>227</v>
      </c>
      <c r="D81" s="410">
        <v>10</v>
      </c>
      <c r="E81" s="411">
        <v>650</v>
      </c>
    </row>
    <row r="82" spans="1:5" ht="24.75" customHeight="1">
      <c r="A82" s="362" t="s">
        <v>176</v>
      </c>
      <c r="B82" s="362"/>
      <c r="C82" s="362"/>
      <c r="D82" s="362"/>
      <c r="E82" s="362"/>
    </row>
    <row r="83" spans="1:5" ht="24.75" customHeight="1">
      <c r="A83" s="349" t="s">
        <v>294</v>
      </c>
      <c r="B83" s="349"/>
      <c r="C83" s="349"/>
      <c r="D83" s="349"/>
      <c r="E83" s="349"/>
    </row>
  </sheetData>
  <mergeCells count="17">
    <mergeCell ref="C6:E6"/>
    <mergeCell ref="C5:E5"/>
    <mergeCell ref="C7:E7"/>
    <mergeCell ref="C8:E8"/>
    <mergeCell ref="A83:E83"/>
    <mergeCell ref="A10:E10"/>
    <mergeCell ref="A12:A13"/>
    <mergeCell ref="B12:B13"/>
    <mergeCell ref="C12:C13"/>
    <mergeCell ref="E12:E13"/>
    <mergeCell ref="A14:E14"/>
    <mergeCell ref="A40:E40"/>
    <mergeCell ref="A52:E52"/>
    <mergeCell ref="A64:E64"/>
    <mergeCell ref="A82:E82"/>
    <mergeCell ref="D12:D13"/>
    <mergeCell ref="A11:E11"/>
  </mergeCells>
  <printOptions horizontalCentered="1"/>
  <pageMargins left="0" right="0" top="0" bottom="0" header="0.23622047244094491" footer="0"/>
  <pageSetup paperSize="9" scale="43" orientation="portrait" r:id="rId1"/>
  <headerFooter differentOddEven="1" scaleWithDoc="0">
    <oddHeader xml:space="preserve">&amp;L&amp;G&amp;C          </oddHeader>
    <oddFooter>&amp;C&amp;G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34"/>
  <sheetViews>
    <sheetView view="pageBreakPreview" topLeftCell="A17" zoomScale="70" zoomScaleNormal="100" zoomScaleSheetLayoutView="70" zoomScalePageLayoutView="40" workbookViewId="0">
      <selection activeCell="A10" sqref="A10:F10"/>
    </sheetView>
  </sheetViews>
  <sheetFormatPr defaultColWidth="9.109375" defaultRowHeight="13.2"/>
  <cols>
    <col min="1" max="1" width="6.6640625" style="184" customWidth="1"/>
    <col min="2" max="2" width="85.5546875" style="184" customWidth="1"/>
    <col min="3" max="3" width="14.88671875" style="184" customWidth="1"/>
    <col min="4" max="4" width="17.5546875" style="184" customWidth="1"/>
    <col min="5" max="6" width="31.5546875" style="184" customWidth="1"/>
    <col min="7" max="7" width="0.109375" style="184" customWidth="1"/>
    <col min="8" max="16384" width="9.109375" style="184"/>
  </cols>
  <sheetData>
    <row r="1" spans="1:7" hidden="1"/>
    <row r="2" spans="1:7" ht="28.95" hidden="1" customHeight="1">
      <c r="A2" s="227"/>
      <c r="B2" s="227"/>
      <c r="C2" s="227"/>
      <c r="D2" s="227"/>
      <c r="E2" s="231"/>
      <c r="F2" s="227"/>
    </row>
    <row r="3" spans="1:7" ht="28.95" hidden="1" customHeight="1">
      <c r="A3" s="227"/>
      <c r="B3" s="227"/>
      <c r="C3" s="227"/>
      <c r="D3" s="227"/>
      <c r="E3" s="231"/>
      <c r="F3" s="227"/>
    </row>
    <row r="4" spans="1:7" ht="28.95" hidden="1" customHeight="1">
      <c r="A4" s="227"/>
      <c r="B4" s="227"/>
      <c r="C4" s="227"/>
      <c r="D4" s="227"/>
      <c r="E4" s="231"/>
      <c r="F4" s="227"/>
    </row>
    <row r="5" spans="1:7" ht="29.25" customHeight="1">
      <c r="A5" s="227"/>
      <c r="B5" s="227"/>
      <c r="C5" s="366" t="s">
        <v>291</v>
      </c>
      <c r="D5" s="366"/>
      <c r="E5" s="366"/>
      <c r="F5" s="366"/>
    </row>
    <row r="6" spans="1:7" ht="29.25" customHeight="1">
      <c r="A6" s="231"/>
      <c r="B6" s="231"/>
      <c r="C6" s="366" t="s">
        <v>292</v>
      </c>
      <c r="D6" s="366"/>
      <c r="E6" s="366"/>
      <c r="F6" s="366"/>
    </row>
    <row r="7" spans="1:7" ht="29.25" customHeight="1">
      <c r="A7" s="231"/>
      <c r="B7" s="231"/>
      <c r="C7" s="366" t="s">
        <v>173</v>
      </c>
      <c r="D7" s="366"/>
      <c r="E7" s="366"/>
      <c r="F7" s="366"/>
    </row>
    <row r="8" spans="1:7" ht="29.25" customHeight="1">
      <c r="A8" s="231"/>
      <c r="B8" s="231"/>
      <c r="C8" s="366" t="s">
        <v>293</v>
      </c>
      <c r="D8" s="366"/>
      <c r="E8" s="366"/>
      <c r="F8" s="366"/>
    </row>
    <row r="9" spans="1:7" ht="29.25" customHeight="1">
      <c r="A9" s="227"/>
      <c r="B9" s="227"/>
      <c r="C9" s="227"/>
      <c r="F9" s="224"/>
    </row>
    <row r="10" spans="1:7" ht="29.25" customHeight="1">
      <c r="A10" s="350" t="s">
        <v>302</v>
      </c>
      <c r="B10" s="350"/>
      <c r="C10" s="350"/>
      <c r="D10" s="350"/>
      <c r="E10" s="350"/>
      <c r="F10" s="350"/>
    </row>
    <row r="11" spans="1:7" ht="29.25" customHeight="1" thickBot="1">
      <c r="A11" s="365" t="s">
        <v>304</v>
      </c>
      <c r="B11" s="365"/>
      <c r="C11" s="365"/>
      <c r="D11" s="365"/>
      <c r="E11" s="365"/>
      <c r="F11" s="365"/>
    </row>
    <row r="12" spans="1:7" ht="22.5" customHeight="1">
      <c r="A12" s="351" t="s">
        <v>204</v>
      </c>
      <c r="B12" s="353" t="s">
        <v>295</v>
      </c>
      <c r="C12" s="353" t="s">
        <v>250</v>
      </c>
      <c r="D12" s="355" t="s">
        <v>203</v>
      </c>
      <c r="E12" s="363" t="s">
        <v>206</v>
      </c>
      <c r="F12" s="357" t="s">
        <v>303</v>
      </c>
    </row>
    <row r="13" spans="1:7" ht="24" customHeight="1">
      <c r="A13" s="352"/>
      <c r="B13" s="354"/>
      <c r="C13" s="354"/>
      <c r="D13" s="356"/>
      <c r="E13" s="364"/>
      <c r="F13" s="358"/>
    </row>
    <row r="14" spans="1:7" ht="21">
      <c r="A14" s="369" t="s">
        <v>255</v>
      </c>
      <c r="B14" s="370"/>
      <c r="C14" s="370"/>
      <c r="D14" s="370"/>
      <c r="E14" s="370"/>
      <c r="F14" s="371"/>
    </row>
    <row r="15" spans="1:7" s="226" customFormat="1" ht="29.25" customHeight="1">
      <c r="A15" s="240">
        <v>1</v>
      </c>
      <c r="B15" s="237" t="s">
        <v>251</v>
      </c>
      <c r="C15" s="236" t="s">
        <v>121</v>
      </c>
      <c r="D15" s="236" t="s">
        <v>227</v>
      </c>
      <c r="E15" s="246">
        <v>120</v>
      </c>
      <c r="F15" s="385">
        <v>30</v>
      </c>
      <c r="G15" s="225"/>
    </row>
    <row r="16" spans="1:7" s="226" customFormat="1" ht="29.25" customHeight="1">
      <c r="A16" s="240">
        <v>2</v>
      </c>
      <c r="B16" s="237" t="s">
        <v>252</v>
      </c>
      <c r="C16" s="236" t="s">
        <v>121</v>
      </c>
      <c r="D16" s="236" t="s">
        <v>227</v>
      </c>
      <c r="E16" s="246">
        <v>120</v>
      </c>
      <c r="F16" s="385">
        <v>35</v>
      </c>
      <c r="G16" s="225"/>
    </row>
    <row r="17" spans="1:7" s="226" customFormat="1" ht="29.25" customHeight="1">
      <c r="A17" s="240">
        <v>3</v>
      </c>
      <c r="B17" s="237" t="s">
        <v>253</v>
      </c>
      <c r="C17" s="236" t="s">
        <v>121</v>
      </c>
      <c r="D17" s="236" t="s">
        <v>227</v>
      </c>
      <c r="E17" s="246">
        <v>120</v>
      </c>
      <c r="F17" s="385">
        <v>38</v>
      </c>
      <c r="G17" s="225"/>
    </row>
    <row r="18" spans="1:7" s="226" customFormat="1" ht="29.25" customHeight="1">
      <c r="A18" s="240">
        <v>4</v>
      </c>
      <c r="B18" s="237" t="s">
        <v>274</v>
      </c>
      <c r="C18" s="236" t="s">
        <v>121</v>
      </c>
      <c r="D18" s="236" t="s">
        <v>227</v>
      </c>
      <c r="E18" s="246">
        <v>100</v>
      </c>
      <c r="F18" s="385">
        <v>60</v>
      </c>
      <c r="G18" s="225"/>
    </row>
    <row r="19" spans="1:7" s="226" customFormat="1" ht="29.25" customHeight="1">
      <c r="A19" s="240">
        <v>5</v>
      </c>
      <c r="B19" s="237" t="s">
        <v>275</v>
      </c>
      <c r="C19" s="236" t="s">
        <v>121</v>
      </c>
      <c r="D19" s="236" t="s">
        <v>227</v>
      </c>
      <c r="E19" s="246">
        <v>100</v>
      </c>
      <c r="F19" s="385"/>
      <c r="G19" s="225"/>
    </row>
    <row r="20" spans="1:7" s="226" customFormat="1" ht="29.25" customHeight="1">
      <c r="A20" s="240">
        <v>6</v>
      </c>
      <c r="B20" s="237" t="s">
        <v>265</v>
      </c>
      <c r="C20" s="236" t="s">
        <v>121</v>
      </c>
      <c r="D20" s="236" t="s">
        <v>227</v>
      </c>
      <c r="E20" s="246">
        <v>100</v>
      </c>
      <c r="F20" s="385"/>
      <c r="G20" s="225"/>
    </row>
    <row r="21" spans="1:7" s="226" customFormat="1" ht="29.25" customHeight="1">
      <c r="A21" s="240">
        <v>7</v>
      </c>
      <c r="B21" s="238" t="s">
        <v>296</v>
      </c>
      <c r="C21" s="236">
        <v>2911</v>
      </c>
      <c r="D21" s="236" t="s">
        <v>227</v>
      </c>
      <c r="E21" s="246">
        <v>30</v>
      </c>
      <c r="F21" s="385">
        <v>30</v>
      </c>
      <c r="G21" s="228"/>
    </row>
    <row r="22" spans="1:7" s="226" customFormat="1" ht="29.25" customHeight="1">
      <c r="A22" s="240">
        <v>8</v>
      </c>
      <c r="B22" s="239" t="s">
        <v>282</v>
      </c>
      <c r="C22" s="236">
        <v>5262</v>
      </c>
      <c r="D22" s="236" t="s">
        <v>227</v>
      </c>
      <c r="E22" s="387">
        <v>50</v>
      </c>
      <c r="F22" s="241">
        <v>37</v>
      </c>
      <c r="G22" s="229"/>
    </row>
    <row r="23" spans="1:7" s="226" customFormat="1" ht="29.25" customHeight="1">
      <c r="A23" s="240">
        <v>9</v>
      </c>
      <c r="B23" s="239" t="s">
        <v>283</v>
      </c>
      <c r="C23" s="236">
        <v>5267</v>
      </c>
      <c r="D23" s="236" t="s">
        <v>227</v>
      </c>
      <c r="E23" s="246">
        <v>50</v>
      </c>
      <c r="F23" s="385">
        <v>70</v>
      </c>
      <c r="G23" s="225"/>
    </row>
    <row r="24" spans="1:7" s="226" customFormat="1" ht="29.25" customHeight="1">
      <c r="A24" s="240">
        <v>10</v>
      </c>
      <c r="B24" s="239" t="s">
        <v>284</v>
      </c>
      <c r="C24" s="236">
        <v>5355</v>
      </c>
      <c r="D24" s="236" t="s">
        <v>227</v>
      </c>
      <c r="E24" s="246">
        <v>50</v>
      </c>
      <c r="F24" s="385">
        <v>83</v>
      </c>
      <c r="G24" s="225"/>
    </row>
    <row r="25" spans="1:7" s="226" customFormat="1" ht="29.25" customHeight="1">
      <c r="A25" s="240">
        <v>11</v>
      </c>
      <c r="B25" s="239" t="s">
        <v>285</v>
      </c>
      <c r="C25" s="236">
        <v>5363</v>
      </c>
      <c r="D25" s="236" t="s">
        <v>227</v>
      </c>
      <c r="E25" s="246">
        <v>50</v>
      </c>
      <c r="F25" s="385">
        <v>113</v>
      </c>
      <c r="G25" s="225"/>
    </row>
    <row r="26" spans="1:7" s="226" customFormat="1" ht="29.25" customHeight="1">
      <c r="A26" s="240">
        <v>12</v>
      </c>
      <c r="B26" s="239" t="s">
        <v>301</v>
      </c>
      <c r="C26" s="236">
        <v>2921</v>
      </c>
      <c r="D26" s="236" t="s">
        <v>227</v>
      </c>
      <c r="E26" s="246">
        <v>50</v>
      </c>
      <c r="F26" s="385">
        <v>9.75</v>
      </c>
      <c r="G26" s="225"/>
    </row>
    <row r="27" spans="1:7" s="226" customFormat="1" ht="29.25" customHeight="1">
      <c r="A27" s="240">
        <v>13</v>
      </c>
      <c r="B27" s="239" t="s">
        <v>300</v>
      </c>
      <c r="C27" s="236">
        <v>2925</v>
      </c>
      <c r="D27" s="236" t="s">
        <v>227</v>
      </c>
      <c r="E27" s="246">
        <v>50</v>
      </c>
      <c r="F27" s="385">
        <v>11.2</v>
      </c>
      <c r="G27" s="225"/>
    </row>
    <row r="28" spans="1:7" s="226" customFormat="1" ht="29.25" customHeight="1">
      <c r="A28" s="240">
        <v>14</v>
      </c>
      <c r="B28" s="239" t="s">
        <v>297</v>
      </c>
      <c r="C28" s="236" t="s">
        <v>121</v>
      </c>
      <c r="D28" s="236" t="s">
        <v>227</v>
      </c>
      <c r="E28" s="246">
        <v>200</v>
      </c>
      <c r="F28" s="385">
        <v>12.65</v>
      </c>
      <c r="G28" s="225"/>
    </row>
    <row r="29" spans="1:7" s="226" customFormat="1" ht="29.25" customHeight="1">
      <c r="A29" s="240">
        <v>15</v>
      </c>
      <c r="B29" s="239" t="s">
        <v>298</v>
      </c>
      <c r="C29" s="236" t="s">
        <v>121</v>
      </c>
      <c r="D29" s="236" t="s">
        <v>227</v>
      </c>
      <c r="E29" s="246">
        <v>200</v>
      </c>
      <c r="F29" s="385">
        <v>17.7</v>
      </c>
      <c r="G29" s="225"/>
    </row>
    <row r="30" spans="1:7" s="226" customFormat="1" ht="29.25" customHeight="1">
      <c r="A30" s="240">
        <v>16</v>
      </c>
      <c r="B30" s="239" t="s">
        <v>299</v>
      </c>
      <c r="C30" s="236" t="s">
        <v>121</v>
      </c>
      <c r="D30" s="236" t="s">
        <v>227</v>
      </c>
      <c r="E30" s="246">
        <v>200</v>
      </c>
      <c r="F30" s="385">
        <v>10.55</v>
      </c>
      <c r="G30" s="225"/>
    </row>
    <row r="31" spans="1:7" s="226" customFormat="1" ht="29.25" customHeight="1">
      <c r="A31" s="240">
        <v>17</v>
      </c>
      <c r="B31" s="239" t="s">
        <v>254</v>
      </c>
      <c r="C31" s="236" t="s">
        <v>121</v>
      </c>
      <c r="D31" s="236" t="s">
        <v>227</v>
      </c>
      <c r="E31" s="246">
        <v>50</v>
      </c>
      <c r="F31" s="385">
        <v>34</v>
      </c>
      <c r="G31" s="225"/>
    </row>
    <row r="32" spans="1:7" s="226" customFormat="1" ht="29.25" customHeight="1" thickBot="1">
      <c r="A32" s="242">
        <v>18</v>
      </c>
      <c r="B32" s="243" t="s">
        <v>266</v>
      </c>
      <c r="C32" s="244" t="s">
        <v>121</v>
      </c>
      <c r="D32" s="244" t="s">
        <v>227</v>
      </c>
      <c r="E32" s="247">
        <v>30</v>
      </c>
      <c r="F32" s="386">
        <v>71.400000000000006</v>
      </c>
      <c r="G32" s="225"/>
    </row>
    <row r="33" spans="1:6" ht="24.75" customHeight="1">
      <c r="A33" s="367" t="s">
        <v>176</v>
      </c>
      <c r="B33" s="367"/>
      <c r="C33" s="367"/>
      <c r="D33" s="367"/>
      <c r="E33" s="367"/>
      <c r="F33" s="367"/>
    </row>
    <row r="34" spans="1:6" ht="24.75" customHeight="1">
      <c r="A34" s="368" t="s">
        <v>294</v>
      </c>
      <c r="B34" s="368"/>
      <c r="C34" s="368"/>
      <c r="D34" s="368"/>
      <c r="E34" s="368"/>
      <c r="F34" s="368"/>
    </row>
  </sheetData>
  <mergeCells count="15">
    <mergeCell ref="A33:F33"/>
    <mergeCell ref="A34:F34"/>
    <mergeCell ref="F12:F13"/>
    <mergeCell ref="A14:F14"/>
    <mergeCell ref="A12:A13"/>
    <mergeCell ref="B12:B13"/>
    <mergeCell ref="C12:C13"/>
    <mergeCell ref="D12:D13"/>
    <mergeCell ref="E12:E13"/>
    <mergeCell ref="A10:F10"/>
    <mergeCell ref="A11:F11"/>
    <mergeCell ref="C8:F8"/>
    <mergeCell ref="C5:F5"/>
    <mergeCell ref="C6:F6"/>
    <mergeCell ref="C7:F7"/>
  </mergeCells>
  <printOptions horizontalCentered="1"/>
  <pageMargins left="0.19685039370078741" right="0.19685039370078741" top="0.23622047244094491" bottom="0.19685039370078741" header="0.23622047244094491" footer="0.15748031496062992"/>
  <pageSetup paperSize="9" scale="54" fitToHeight="2" orientation="portrait" r:id="rId1"/>
  <headerFooter differentOddEven="1" scaleWithDoc="0">
    <oddHeader xml:space="preserve">&amp;L&amp;G&amp;C          </oddHeader>
    <evenFooter>&amp;C&amp;G</even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97"/>
  <sheetViews>
    <sheetView topLeftCell="C1" zoomScaleNormal="100" workbookViewId="0">
      <selection activeCell="J9" sqref="J9"/>
    </sheetView>
  </sheetViews>
  <sheetFormatPr defaultRowHeight="13.2"/>
  <cols>
    <col min="1" max="1" width="4.109375" customWidth="1"/>
    <col min="2" max="2" width="13.33203125" customWidth="1"/>
    <col min="3" max="3" width="11.6640625" customWidth="1"/>
    <col min="4" max="4" width="36.88671875" customWidth="1"/>
    <col min="5" max="5" width="12.109375" customWidth="1"/>
    <col min="6" max="6" width="10.88671875" customWidth="1"/>
    <col min="7" max="8" width="9.6640625" customWidth="1"/>
    <col min="9" max="9" width="10.88671875" customWidth="1"/>
    <col min="10" max="10" width="10.5546875" customWidth="1"/>
    <col min="11" max="11" width="14.44140625" hidden="1" customWidth="1"/>
    <col min="12" max="12" width="10.44140625" customWidth="1"/>
    <col min="13" max="13" width="11.33203125" customWidth="1"/>
    <col min="14" max="15" width="9.6640625" customWidth="1"/>
    <col min="16" max="17" width="10.6640625" customWidth="1"/>
    <col min="18" max="19" width="9.6640625" customWidth="1"/>
  </cols>
  <sheetData>
    <row r="1" spans="2:19" ht="17.399999999999999">
      <c r="B1" s="372" t="s">
        <v>101</v>
      </c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</row>
    <row r="2" spans="2:19" ht="13.8" thickBot="1"/>
    <row r="3" spans="2:19" ht="19.5" customHeight="1">
      <c r="B3" s="373" t="s">
        <v>96</v>
      </c>
      <c r="C3" s="376" t="s">
        <v>98</v>
      </c>
      <c r="D3" s="376" t="s">
        <v>102</v>
      </c>
      <c r="E3" s="376" t="s">
        <v>111</v>
      </c>
      <c r="F3" s="376" t="s">
        <v>172</v>
      </c>
      <c r="G3" s="376" t="s">
        <v>123</v>
      </c>
      <c r="H3" s="376"/>
      <c r="I3" s="376" t="s">
        <v>124</v>
      </c>
      <c r="J3" s="376" t="s">
        <v>110</v>
      </c>
      <c r="K3" s="376" t="s">
        <v>99</v>
      </c>
      <c r="L3" s="376" t="s">
        <v>112</v>
      </c>
      <c r="M3" s="376" t="s">
        <v>113</v>
      </c>
      <c r="N3" s="379" t="s">
        <v>94</v>
      </c>
      <c r="O3" s="379"/>
      <c r="P3" s="379" t="s">
        <v>95</v>
      </c>
      <c r="Q3" s="379"/>
      <c r="R3" s="379" t="s">
        <v>100</v>
      </c>
      <c r="S3" s="380"/>
    </row>
    <row r="4" spans="2:19">
      <c r="B4" s="374"/>
      <c r="C4" s="377"/>
      <c r="D4" s="377"/>
      <c r="E4" s="377"/>
      <c r="F4" s="377"/>
      <c r="G4" s="381" t="s">
        <v>17</v>
      </c>
      <c r="H4" s="381" t="s">
        <v>16</v>
      </c>
      <c r="I4" s="377"/>
      <c r="J4" s="377"/>
      <c r="K4" s="377"/>
      <c r="L4" s="377"/>
      <c r="M4" s="377"/>
      <c r="N4" s="381" t="s">
        <v>17</v>
      </c>
      <c r="O4" s="381" t="s">
        <v>16</v>
      </c>
      <c r="P4" s="381" t="s">
        <v>17</v>
      </c>
      <c r="Q4" s="381" t="s">
        <v>16</v>
      </c>
      <c r="R4" s="381" t="s">
        <v>17</v>
      </c>
      <c r="S4" s="383" t="s">
        <v>16</v>
      </c>
    </row>
    <row r="5" spans="2:19" ht="21.75" customHeight="1" thickBot="1">
      <c r="B5" s="375"/>
      <c r="C5" s="378"/>
      <c r="D5" s="378"/>
      <c r="E5" s="378"/>
      <c r="F5" s="378"/>
      <c r="G5" s="382"/>
      <c r="H5" s="382"/>
      <c r="I5" s="378"/>
      <c r="J5" s="378"/>
      <c r="K5" s="378"/>
      <c r="L5" s="378"/>
      <c r="M5" s="378"/>
      <c r="N5" s="382"/>
      <c r="O5" s="382"/>
      <c r="P5" s="382"/>
      <c r="Q5" s="382"/>
      <c r="R5" s="382"/>
      <c r="S5" s="384"/>
    </row>
    <row r="6" spans="2:19" s="152" customFormat="1" ht="79.5" customHeight="1">
      <c r="B6" s="181" t="s">
        <v>120</v>
      </c>
      <c r="C6" s="178" t="s">
        <v>105</v>
      </c>
      <c r="D6" s="178" t="s">
        <v>109</v>
      </c>
      <c r="E6" s="163">
        <v>1.9</v>
      </c>
      <c r="F6" s="163">
        <f>1.36+0.11</f>
        <v>1.4700000000000002</v>
      </c>
      <c r="G6" s="163">
        <f t="shared" ref="G6:G11" si="0">(E6-F6)/1.18</f>
        <v>0.3644067796610167</v>
      </c>
      <c r="H6" s="163">
        <f>G6*200</f>
        <v>72.881355932203334</v>
      </c>
      <c r="I6" s="179">
        <f t="shared" ref="I6:I11" si="1">G6/F6</f>
        <v>0.24789576847688208</v>
      </c>
      <c r="J6" s="180">
        <f>5163.63/3200</f>
        <v>1.613634375</v>
      </c>
      <c r="K6" s="180"/>
      <c r="L6" s="180">
        <v>0.11</v>
      </c>
      <c r="M6" s="180">
        <f>J6+K6+L6</f>
        <v>1.7236343750000001</v>
      </c>
      <c r="N6" s="180">
        <v>2</v>
      </c>
      <c r="O6" s="180">
        <f>N6*200</f>
        <v>400</v>
      </c>
      <c r="P6" s="180">
        <f t="shared" ref="P6:P11" si="2">(N6-M6)/1.18</f>
        <v>0.23420815677966098</v>
      </c>
      <c r="Q6" s="180">
        <f>P6*200</f>
        <v>46.841631355932194</v>
      </c>
      <c r="R6" s="150">
        <f>P6/(M6/1.18)</f>
        <v>0.16033889147749211</v>
      </c>
      <c r="S6" s="151">
        <f>Q6/(M6*200/1.18)</f>
        <v>0.16033889147749211</v>
      </c>
    </row>
    <row r="7" spans="2:19" ht="80.25" customHeight="1">
      <c r="B7" s="182" t="s">
        <v>120</v>
      </c>
      <c r="C7" s="148" t="s">
        <v>114</v>
      </c>
      <c r="D7" s="148" t="s">
        <v>119</v>
      </c>
      <c r="E7" s="155">
        <v>2.1</v>
      </c>
      <c r="F7" s="155">
        <f>1.64+0.11</f>
        <v>1.75</v>
      </c>
      <c r="G7" s="163">
        <f t="shared" si="0"/>
        <v>0.29661016949152552</v>
      </c>
      <c r="H7" s="155">
        <f>G7*200</f>
        <v>59.322033898305108</v>
      </c>
      <c r="I7" s="177">
        <f t="shared" si="1"/>
        <v>0.16949152542372886</v>
      </c>
      <c r="J7" s="156">
        <f>6226.1/3200</f>
        <v>1.9456562500000001</v>
      </c>
      <c r="K7" s="156"/>
      <c r="L7" s="156">
        <v>0.11</v>
      </c>
      <c r="M7" s="156">
        <f t="shared" ref="M7:M12" si="3">J7+K7+L7</f>
        <v>2.0556562500000002</v>
      </c>
      <c r="N7" s="156">
        <v>2.2999999999999998</v>
      </c>
      <c r="O7" s="156">
        <f>N7*200</f>
        <v>459.99999999999994</v>
      </c>
      <c r="P7" s="156">
        <f t="shared" si="2"/>
        <v>0.20707097457627088</v>
      </c>
      <c r="Q7" s="156">
        <f>P7*200</f>
        <v>41.414194915254178</v>
      </c>
      <c r="R7" s="150">
        <f t="shared" ref="R7:R12" si="4">P7/(M7/1.18)</f>
        <v>0.11886410969732883</v>
      </c>
      <c r="S7" s="151">
        <f>Q7/(M7*200/1.18)</f>
        <v>0.11886410969732883</v>
      </c>
    </row>
    <row r="8" spans="2:19" s="152" customFormat="1" ht="80.099999999999994" customHeight="1">
      <c r="B8" s="182" t="s">
        <v>120</v>
      </c>
      <c r="C8" s="148" t="s">
        <v>106</v>
      </c>
      <c r="D8" s="148" t="s">
        <v>108</v>
      </c>
      <c r="E8" s="155">
        <v>1.4</v>
      </c>
      <c r="F8" s="155">
        <f>1.05+0.11</f>
        <v>1.1600000000000001</v>
      </c>
      <c r="G8" s="163">
        <f t="shared" si="0"/>
        <v>0.2033898305084744</v>
      </c>
      <c r="H8" s="155">
        <f>G8*400</f>
        <v>81.355932203389756</v>
      </c>
      <c r="I8" s="177">
        <f t="shared" si="1"/>
        <v>0.17533606078316757</v>
      </c>
      <c r="J8" s="156">
        <f>8032.31/6400</f>
        <v>1.2550484375000002</v>
      </c>
      <c r="K8" s="156"/>
      <c r="L8" s="156">
        <v>0.11</v>
      </c>
      <c r="M8" s="156">
        <f t="shared" si="3"/>
        <v>1.3650484375000003</v>
      </c>
      <c r="N8" s="156">
        <v>1.5</v>
      </c>
      <c r="O8" s="156">
        <f>N8*400</f>
        <v>600</v>
      </c>
      <c r="P8" s="156">
        <f t="shared" si="2"/>
        <v>0.11436573093220317</v>
      </c>
      <c r="Q8" s="156">
        <f>P8*400</f>
        <v>45.746292372881271</v>
      </c>
      <c r="R8" s="150">
        <f t="shared" si="4"/>
        <v>9.8862105396900768E-2</v>
      </c>
      <c r="S8" s="151">
        <f>Q8/(M8*400/1.18)</f>
        <v>9.8862105396900782E-2</v>
      </c>
    </row>
    <row r="9" spans="2:19" ht="79.5" customHeight="1">
      <c r="B9" s="182" t="s">
        <v>120</v>
      </c>
      <c r="C9" s="148" t="s">
        <v>115</v>
      </c>
      <c r="D9" s="148" t="s">
        <v>118</v>
      </c>
      <c r="E9" s="155">
        <v>1.55</v>
      </c>
      <c r="F9" s="155">
        <f>1.25+0.11</f>
        <v>1.36</v>
      </c>
      <c r="G9" s="163">
        <f t="shared" si="0"/>
        <v>0.16101694915254233</v>
      </c>
      <c r="H9" s="155">
        <f>G9*400</f>
        <v>64.406779661016927</v>
      </c>
      <c r="I9" s="177">
        <f t="shared" si="1"/>
        <v>0.11839481555333994</v>
      </c>
      <c r="J9" s="157">
        <f>29706.8/19200</f>
        <v>1.5472291666666667</v>
      </c>
      <c r="K9" s="158"/>
      <c r="L9" s="156">
        <v>0.11</v>
      </c>
      <c r="M9" s="156">
        <f t="shared" si="3"/>
        <v>1.6572291666666668</v>
      </c>
      <c r="N9" s="156">
        <v>1.8</v>
      </c>
      <c r="O9" s="156">
        <f>N9*400</f>
        <v>720</v>
      </c>
      <c r="P9" s="156">
        <f t="shared" si="2"/>
        <v>0.12099223163841805</v>
      </c>
      <c r="Q9" s="156">
        <f>P9*400</f>
        <v>48.396892655367218</v>
      </c>
      <c r="R9" s="150">
        <f t="shared" si="4"/>
        <v>8.6150326222233356E-2</v>
      </c>
      <c r="S9" s="151">
        <f>Q9/(M9*400/1.18)</f>
        <v>8.615032622223337E-2</v>
      </c>
    </row>
    <row r="10" spans="2:19" ht="80.099999999999994" customHeight="1">
      <c r="B10" s="182" t="s">
        <v>120</v>
      </c>
      <c r="C10" s="148" t="s">
        <v>116</v>
      </c>
      <c r="D10" s="148" t="s">
        <v>103</v>
      </c>
      <c r="E10" s="155">
        <v>2.35</v>
      </c>
      <c r="F10" s="155">
        <f>1.77+0.11</f>
        <v>1.8800000000000001</v>
      </c>
      <c r="G10" s="163">
        <f t="shared" si="0"/>
        <v>0.39830508474576271</v>
      </c>
      <c r="H10" s="155">
        <f>G10*200</f>
        <v>79.66101694915254</v>
      </c>
      <c r="I10" s="177">
        <f t="shared" si="1"/>
        <v>0.21186440677966101</v>
      </c>
      <c r="J10" s="157">
        <f>7012.34/3200</f>
        <v>2.1913562500000001</v>
      </c>
      <c r="K10" s="158"/>
      <c r="L10" s="156">
        <v>0.11</v>
      </c>
      <c r="M10" s="156">
        <f t="shared" si="3"/>
        <v>2.30135625</v>
      </c>
      <c r="N10" s="156">
        <v>2.6</v>
      </c>
      <c r="O10" s="156">
        <f>N10*200</f>
        <v>520</v>
      </c>
      <c r="P10" s="156">
        <f t="shared" si="2"/>
        <v>0.25308792372881367</v>
      </c>
      <c r="Q10" s="156">
        <f>P10*200</f>
        <v>50.617584745762734</v>
      </c>
      <c r="R10" s="150">
        <f t="shared" si="4"/>
        <v>0.12976858754484452</v>
      </c>
      <c r="S10" s="151">
        <f>Q10/(M10*200/1.18)</f>
        <v>0.12976858754484452</v>
      </c>
    </row>
    <row r="11" spans="2:19" ht="80.099999999999994" customHeight="1">
      <c r="B11" s="182" t="s">
        <v>120</v>
      </c>
      <c r="C11" s="148" t="s">
        <v>117</v>
      </c>
      <c r="D11" s="148" t="s">
        <v>103</v>
      </c>
      <c r="E11" s="155">
        <v>1.9</v>
      </c>
      <c r="F11" s="155">
        <f>1.39+0.11</f>
        <v>1.5</v>
      </c>
      <c r="G11" s="163">
        <f t="shared" si="0"/>
        <v>0.33898305084745756</v>
      </c>
      <c r="H11" s="155">
        <f>G11*400</f>
        <v>135.59322033898303</v>
      </c>
      <c r="I11" s="177">
        <f t="shared" si="1"/>
        <v>0.2259887005649717</v>
      </c>
      <c r="J11" s="157">
        <v>1.67</v>
      </c>
      <c r="K11" s="158"/>
      <c r="L11" s="156">
        <v>0.11</v>
      </c>
      <c r="M11" s="156">
        <f t="shared" si="3"/>
        <v>1.78</v>
      </c>
      <c r="N11" s="156">
        <v>2.1</v>
      </c>
      <c r="O11" s="156">
        <f>N11*400</f>
        <v>840</v>
      </c>
      <c r="P11" s="156">
        <f t="shared" si="2"/>
        <v>0.27118644067796616</v>
      </c>
      <c r="Q11" s="156">
        <f>P11*400</f>
        <v>108.47457627118646</v>
      </c>
      <c r="R11" s="150">
        <f t="shared" si="4"/>
        <v>0.17977528089887643</v>
      </c>
      <c r="S11" s="151">
        <f>Q11/(M11*400/1.18)</f>
        <v>0.17977528089887646</v>
      </c>
    </row>
    <row r="12" spans="2:19" ht="80.099999999999994" customHeight="1" thickBot="1">
      <c r="B12" s="183" t="s">
        <v>120</v>
      </c>
      <c r="C12" s="149" t="s">
        <v>104</v>
      </c>
      <c r="D12" s="149" t="s">
        <v>107</v>
      </c>
      <c r="E12" s="159" t="s">
        <v>121</v>
      </c>
      <c r="F12" s="159" t="s">
        <v>121</v>
      </c>
      <c r="G12" s="159" t="s">
        <v>121</v>
      </c>
      <c r="H12" s="159" t="s">
        <v>121</v>
      </c>
      <c r="I12" s="159" t="s">
        <v>121</v>
      </c>
      <c r="J12" s="160">
        <f>10412.26/2800</f>
        <v>3.718664285714286</v>
      </c>
      <c r="K12" s="161"/>
      <c r="L12" s="162">
        <v>0.11</v>
      </c>
      <c r="M12" s="162">
        <f t="shared" si="3"/>
        <v>3.8286642857142859</v>
      </c>
      <c r="N12" s="162">
        <v>4.2</v>
      </c>
      <c r="O12" s="162">
        <f>N12*200</f>
        <v>840</v>
      </c>
      <c r="P12" s="162">
        <f>(N12-M12)/1.18</f>
        <v>0.31469128329297824</v>
      </c>
      <c r="Q12" s="162">
        <f>P12*200</f>
        <v>62.938256658595648</v>
      </c>
      <c r="R12" s="153">
        <f t="shared" si="4"/>
        <v>9.6988319313150995E-2</v>
      </c>
      <c r="S12" s="154">
        <f>Q12/(M12*200/1.18)</f>
        <v>9.6988319313150981E-2</v>
      </c>
    </row>
    <row r="36" spans="2:6">
      <c r="B36" s="164" t="s">
        <v>125</v>
      </c>
      <c r="C36" s="165">
        <v>106500</v>
      </c>
      <c r="D36" s="165">
        <v>106500</v>
      </c>
      <c r="E36" s="166">
        <v>117258.26</v>
      </c>
      <c r="F36" s="173">
        <f>E36/D36</f>
        <v>1.1010165258215963</v>
      </c>
    </row>
    <row r="37" spans="2:6">
      <c r="B37" s="167" t="s">
        <v>126</v>
      </c>
      <c r="C37" s="168">
        <v>6400</v>
      </c>
      <c r="D37" s="168">
        <v>6400</v>
      </c>
      <c r="E37" s="169">
        <v>7152.78</v>
      </c>
      <c r="F37" s="173">
        <f t="shared" ref="F37:F97" si="5">E37/D37</f>
        <v>1.117621875</v>
      </c>
    </row>
    <row r="38" spans="2:6">
      <c r="B38" s="167" t="s">
        <v>127</v>
      </c>
      <c r="C38" s="168">
        <v>8800</v>
      </c>
      <c r="D38" s="168">
        <v>8800</v>
      </c>
      <c r="E38" s="169">
        <v>12259.04</v>
      </c>
      <c r="F38" s="176">
        <f t="shared" si="5"/>
        <v>1.3930727272727275</v>
      </c>
    </row>
    <row r="39" spans="2:6" ht="20.399999999999999">
      <c r="B39" s="167" t="s">
        <v>128</v>
      </c>
      <c r="C39" s="168">
        <v>1200</v>
      </c>
      <c r="D39" s="168">
        <v>1200</v>
      </c>
      <c r="E39" s="170">
        <v>813.56</v>
      </c>
      <c r="F39" s="173">
        <f t="shared" si="5"/>
        <v>0.67796666666666661</v>
      </c>
    </row>
    <row r="40" spans="2:6">
      <c r="B40" s="167" t="s">
        <v>129</v>
      </c>
      <c r="C40" s="171">
        <v>400</v>
      </c>
      <c r="D40" s="171">
        <v>400</v>
      </c>
      <c r="E40" s="170">
        <v>366.2</v>
      </c>
      <c r="F40" s="174">
        <f t="shared" si="5"/>
        <v>0.91549999999999998</v>
      </c>
    </row>
    <row r="41" spans="2:6" ht="20.399999999999999">
      <c r="B41" s="167" t="s">
        <v>130</v>
      </c>
      <c r="C41" s="172"/>
      <c r="D41" s="172"/>
      <c r="E41" s="172"/>
      <c r="F41" s="173"/>
    </row>
    <row r="42" spans="2:6" ht="20.399999999999999">
      <c r="B42" s="167" t="s">
        <v>131</v>
      </c>
      <c r="C42" s="168">
        <v>17600</v>
      </c>
      <c r="D42" s="168">
        <v>17600</v>
      </c>
      <c r="E42" s="169">
        <v>18691.060000000001</v>
      </c>
      <c r="F42" s="174">
        <f t="shared" si="5"/>
        <v>1.0619920454545455</v>
      </c>
    </row>
    <row r="43" spans="2:6">
      <c r="B43" s="167" t="s">
        <v>132</v>
      </c>
      <c r="C43" s="168">
        <v>2500</v>
      </c>
      <c r="D43" s="168">
        <v>2500</v>
      </c>
      <c r="E43" s="169">
        <v>1945.87</v>
      </c>
      <c r="F43" s="173">
        <f t="shared" si="5"/>
        <v>0.77834799999999993</v>
      </c>
    </row>
    <row r="44" spans="2:6" ht="20.399999999999999">
      <c r="B44" s="167" t="s">
        <v>133</v>
      </c>
      <c r="C44" s="168">
        <v>12400</v>
      </c>
      <c r="D44" s="168">
        <v>12400</v>
      </c>
      <c r="E44" s="169">
        <v>13079.15</v>
      </c>
      <c r="F44" s="174">
        <f t="shared" si="5"/>
        <v>1.0547701612903226</v>
      </c>
    </row>
    <row r="45" spans="2:6" ht="20.399999999999999">
      <c r="B45" s="167" t="s">
        <v>134</v>
      </c>
      <c r="C45" s="171">
        <v>400</v>
      </c>
      <c r="D45" s="171">
        <v>400</v>
      </c>
      <c r="E45" s="170">
        <v>693.63</v>
      </c>
      <c r="F45" s="173">
        <f t="shared" si="5"/>
        <v>1.734075</v>
      </c>
    </row>
    <row r="46" spans="2:6">
      <c r="B46" s="167" t="s">
        <v>135</v>
      </c>
      <c r="C46" s="168">
        <v>4000</v>
      </c>
      <c r="D46" s="168">
        <v>4000</v>
      </c>
      <c r="E46" s="169">
        <v>5201.3</v>
      </c>
      <c r="F46" s="173">
        <f t="shared" si="5"/>
        <v>1.300325</v>
      </c>
    </row>
    <row r="47" spans="2:6" ht="20.399999999999999">
      <c r="B47" s="167" t="s">
        <v>136</v>
      </c>
      <c r="C47" s="168">
        <v>10000</v>
      </c>
      <c r="D47" s="168">
        <v>10000</v>
      </c>
      <c r="E47" s="169">
        <v>10547.7</v>
      </c>
      <c r="F47" s="173">
        <f t="shared" si="5"/>
        <v>1.05477</v>
      </c>
    </row>
    <row r="48" spans="2:6">
      <c r="B48" s="167" t="s">
        <v>137</v>
      </c>
      <c r="C48" s="168">
        <v>10800</v>
      </c>
      <c r="D48" s="168">
        <v>10800</v>
      </c>
      <c r="E48" s="169">
        <v>13366.55</v>
      </c>
      <c r="F48" s="173">
        <f t="shared" si="5"/>
        <v>1.2376435185185184</v>
      </c>
    </row>
    <row r="49" spans="2:6">
      <c r="B49" s="167" t="s">
        <v>138</v>
      </c>
      <c r="C49" s="168">
        <v>12800</v>
      </c>
      <c r="D49" s="168">
        <v>12800</v>
      </c>
      <c r="E49" s="169">
        <v>13501.06</v>
      </c>
      <c r="F49" s="173">
        <f t="shared" si="5"/>
        <v>1.0547703124999999</v>
      </c>
    </row>
    <row r="50" spans="2:6">
      <c r="B50" s="167" t="s">
        <v>139</v>
      </c>
      <c r="C50" s="171">
        <v>400</v>
      </c>
      <c r="D50" s="171">
        <v>400</v>
      </c>
      <c r="E50" s="170">
        <v>418.28</v>
      </c>
      <c r="F50" s="173">
        <f t="shared" si="5"/>
        <v>1.0456999999999999</v>
      </c>
    </row>
    <row r="51" spans="2:6">
      <c r="B51" s="167" t="s">
        <v>140</v>
      </c>
      <c r="C51" s="168">
        <v>8400</v>
      </c>
      <c r="D51" s="168">
        <v>8400</v>
      </c>
      <c r="E51" s="169">
        <v>8749.06</v>
      </c>
      <c r="F51" s="173">
        <f t="shared" si="5"/>
        <v>1.0415547619047618</v>
      </c>
    </row>
    <row r="52" spans="2:6">
      <c r="B52" s="167" t="s">
        <v>141</v>
      </c>
      <c r="C52" s="168">
        <v>4800</v>
      </c>
      <c r="D52" s="168">
        <v>4800</v>
      </c>
      <c r="E52" s="169">
        <v>5019.33</v>
      </c>
      <c r="F52" s="173">
        <f t="shared" si="5"/>
        <v>1.0456937500000001</v>
      </c>
    </row>
    <row r="53" spans="2:6">
      <c r="B53" s="167" t="s">
        <v>142</v>
      </c>
      <c r="C53" s="172"/>
      <c r="D53" s="172"/>
      <c r="E53" s="172"/>
      <c r="F53" s="173" t="e">
        <f t="shared" si="5"/>
        <v>#DIV/0!</v>
      </c>
    </row>
    <row r="54" spans="2:6">
      <c r="B54" s="167" t="s">
        <v>142</v>
      </c>
      <c r="C54" s="168">
        <v>1200</v>
      </c>
      <c r="D54" s="168">
        <v>1200</v>
      </c>
      <c r="E54" s="169">
        <v>1546.96</v>
      </c>
      <c r="F54" s="173">
        <f t="shared" si="5"/>
        <v>1.2891333333333335</v>
      </c>
    </row>
    <row r="55" spans="2:6">
      <c r="B55" s="167" t="s">
        <v>143</v>
      </c>
      <c r="C55" s="168">
        <v>4400</v>
      </c>
      <c r="D55" s="168">
        <v>4400</v>
      </c>
      <c r="E55" s="169">
        <v>3906.73</v>
      </c>
      <c r="F55" s="174">
        <f t="shared" si="5"/>
        <v>0.88789318181818178</v>
      </c>
    </row>
    <row r="56" spans="2:6">
      <c r="B56" s="164" t="s">
        <v>144</v>
      </c>
      <c r="C56" s="165">
        <v>101600</v>
      </c>
      <c r="D56" s="165">
        <v>101600</v>
      </c>
      <c r="E56" s="166">
        <v>147780.39000000001</v>
      </c>
      <c r="F56" s="173">
        <f t="shared" si="5"/>
        <v>1.4545313976377954</v>
      </c>
    </row>
    <row r="57" spans="2:6">
      <c r="B57" s="164" t="s">
        <v>145</v>
      </c>
      <c r="C57" s="165">
        <v>100500</v>
      </c>
      <c r="D57" s="165">
        <v>100500</v>
      </c>
      <c r="E57" s="166">
        <v>146572.76</v>
      </c>
      <c r="F57" s="173">
        <f t="shared" si="5"/>
        <v>1.4584354228855723</v>
      </c>
    </row>
    <row r="58" spans="2:6">
      <c r="B58" s="167" t="s">
        <v>34</v>
      </c>
      <c r="C58" s="171">
        <v>800</v>
      </c>
      <c r="D58" s="171">
        <v>800</v>
      </c>
      <c r="E58" s="169">
        <v>1491.95</v>
      </c>
      <c r="F58" s="176">
        <f t="shared" si="5"/>
        <v>1.8649375000000001</v>
      </c>
    </row>
    <row r="59" spans="2:6">
      <c r="B59" s="167" t="s">
        <v>146</v>
      </c>
      <c r="C59" s="168">
        <v>2600</v>
      </c>
      <c r="D59" s="168">
        <v>2600</v>
      </c>
      <c r="E59" s="169">
        <v>3859.68</v>
      </c>
      <c r="F59" s="173">
        <f t="shared" si="5"/>
        <v>1.4844923076923076</v>
      </c>
    </row>
    <row r="60" spans="2:6">
      <c r="B60" s="167" t="s">
        <v>146</v>
      </c>
      <c r="C60" s="168">
        <v>1400</v>
      </c>
      <c r="D60" s="168">
        <v>1400</v>
      </c>
      <c r="E60" s="169">
        <v>2104.5500000000002</v>
      </c>
      <c r="F60" s="173">
        <f t="shared" si="5"/>
        <v>1.5032500000000002</v>
      </c>
    </row>
    <row r="61" spans="2:6">
      <c r="B61" s="167" t="s">
        <v>147</v>
      </c>
      <c r="C61" s="168">
        <v>3000</v>
      </c>
      <c r="D61" s="168">
        <v>3000</v>
      </c>
      <c r="E61" s="169">
        <v>3532.64</v>
      </c>
      <c r="F61" s="174">
        <f t="shared" si="5"/>
        <v>1.1775466666666665</v>
      </c>
    </row>
    <row r="62" spans="2:6">
      <c r="B62" s="167" t="s">
        <v>129</v>
      </c>
      <c r="C62" s="171">
        <v>400</v>
      </c>
      <c r="D62" s="171">
        <v>400</v>
      </c>
      <c r="E62" s="170">
        <v>476.97</v>
      </c>
      <c r="F62" s="174">
        <f t="shared" si="5"/>
        <v>1.1924250000000001</v>
      </c>
    </row>
    <row r="63" spans="2:6" ht="20.399999999999999">
      <c r="B63" s="167" t="s">
        <v>130</v>
      </c>
      <c r="C63" s="168">
        <v>4400</v>
      </c>
      <c r="D63" s="168">
        <v>4400</v>
      </c>
      <c r="E63" s="169">
        <v>7336.74</v>
      </c>
      <c r="F63" s="173">
        <f t="shared" si="5"/>
        <v>1.667440909090909</v>
      </c>
    </row>
    <row r="64" spans="2:6" ht="20.399999999999999">
      <c r="B64" s="167" t="s">
        <v>148</v>
      </c>
      <c r="C64" s="171">
        <v>800</v>
      </c>
      <c r="D64" s="171">
        <v>800</v>
      </c>
      <c r="E64" s="169">
        <v>1289.1400000000001</v>
      </c>
      <c r="F64" s="173">
        <f t="shared" si="5"/>
        <v>1.6114250000000001</v>
      </c>
    </row>
    <row r="65" spans="2:6" ht="20.399999999999999">
      <c r="B65" s="167" t="s">
        <v>149</v>
      </c>
      <c r="C65" s="168">
        <v>9000</v>
      </c>
      <c r="D65" s="168">
        <v>9000</v>
      </c>
      <c r="E65" s="169">
        <v>12249.77</v>
      </c>
      <c r="F65" s="174">
        <f t="shared" si="5"/>
        <v>1.3610855555555557</v>
      </c>
    </row>
    <row r="66" spans="2:6" ht="20.399999999999999">
      <c r="B66" s="167" t="s">
        <v>133</v>
      </c>
      <c r="C66" s="168">
        <v>8600</v>
      </c>
      <c r="D66" s="168">
        <v>8600</v>
      </c>
      <c r="E66" s="169">
        <v>11755.31</v>
      </c>
      <c r="F66" s="174">
        <f t="shared" si="5"/>
        <v>1.3668965116279068</v>
      </c>
    </row>
    <row r="67" spans="2:6" ht="20.399999999999999">
      <c r="B67" s="167" t="s">
        <v>150</v>
      </c>
      <c r="C67" s="171">
        <v>600</v>
      </c>
      <c r="D67" s="171">
        <v>600</v>
      </c>
      <c r="E67" s="170">
        <v>813.68</v>
      </c>
      <c r="F67" s="174">
        <f t="shared" si="5"/>
        <v>1.3561333333333332</v>
      </c>
    </row>
    <row r="68" spans="2:6">
      <c r="B68" s="167" t="s">
        <v>151</v>
      </c>
      <c r="C68" s="168">
        <v>1400</v>
      </c>
      <c r="D68" s="168">
        <v>1400</v>
      </c>
      <c r="E68" s="170">
        <v>819.49</v>
      </c>
      <c r="F68" s="173">
        <f t="shared" si="5"/>
        <v>0.58535000000000004</v>
      </c>
    </row>
    <row r="69" spans="2:6" ht="20.399999999999999">
      <c r="B69" s="167" t="s">
        <v>152</v>
      </c>
      <c r="C69" s="168">
        <v>2000</v>
      </c>
      <c r="D69" s="168">
        <v>2000</v>
      </c>
      <c r="E69" s="169">
        <v>3270.35</v>
      </c>
      <c r="F69" s="173">
        <f t="shared" si="5"/>
        <v>1.635175</v>
      </c>
    </row>
    <row r="70" spans="2:6">
      <c r="B70" s="167" t="s">
        <v>153</v>
      </c>
      <c r="C70" s="168">
        <v>1600</v>
      </c>
      <c r="D70" s="168">
        <v>1600</v>
      </c>
      <c r="E70" s="169">
        <v>2114.44</v>
      </c>
      <c r="F70" s="173">
        <f t="shared" si="5"/>
        <v>1.3215250000000001</v>
      </c>
    </row>
    <row r="71" spans="2:6">
      <c r="B71" s="167" t="s">
        <v>154</v>
      </c>
      <c r="C71" s="168">
        <v>2000</v>
      </c>
      <c r="D71" s="168">
        <v>2000</v>
      </c>
      <c r="E71" s="169">
        <v>2713.28</v>
      </c>
      <c r="F71" s="173">
        <f t="shared" si="5"/>
        <v>1.3566400000000001</v>
      </c>
    </row>
    <row r="72" spans="2:6">
      <c r="B72" s="167" t="s">
        <v>155</v>
      </c>
      <c r="C72" s="168">
        <v>2000</v>
      </c>
      <c r="D72" s="168">
        <v>2000</v>
      </c>
      <c r="E72" s="169">
        <v>3242.22</v>
      </c>
      <c r="F72" s="176">
        <f t="shared" si="5"/>
        <v>1.6211099999999998</v>
      </c>
    </row>
    <row r="73" spans="2:6" ht="20.399999999999999">
      <c r="B73" s="167" t="s">
        <v>156</v>
      </c>
      <c r="C73" s="168">
        <v>3000</v>
      </c>
      <c r="D73" s="168">
        <v>3000</v>
      </c>
      <c r="E73" s="169">
        <v>4068.4</v>
      </c>
      <c r="F73" s="174">
        <f t="shared" si="5"/>
        <v>1.3561333333333334</v>
      </c>
    </row>
    <row r="74" spans="2:6" ht="20.399999999999999">
      <c r="B74" s="167" t="s">
        <v>136</v>
      </c>
      <c r="C74" s="171">
        <v>200</v>
      </c>
      <c r="D74" s="171">
        <v>200</v>
      </c>
      <c r="E74" s="170">
        <v>271.77999999999997</v>
      </c>
      <c r="F74" s="174">
        <f t="shared" si="5"/>
        <v>1.3588999999999998</v>
      </c>
    </row>
    <row r="75" spans="2:6">
      <c r="B75" s="167" t="s">
        <v>122</v>
      </c>
      <c r="C75" s="168">
        <v>5400</v>
      </c>
      <c r="D75" s="168">
        <v>5400</v>
      </c>
      <c r="E75" s="169">
        <v>8117.59</v>
      </c>
      <c r="F75" s="173">
        <f t="shared" si="5"/>
        <v>1.5032574074074074</v>
      </c>
    </row>
    <row r="76" spans="2:6">
      <c r="B76" s="167" t="s">
        <v>157</v>
      </c>
      <c r="C76" s="172"/>
      <c r="D76" s="172"/>
      <c r="E76" s="172"/>
      <c r="F76" s="173" t="e">
        <f t="shared" si="5"/>
        <v>#DIV/0!</v>
      </c>
    </row>
    <row r="77" spans="2:6">
      <c r="B77" s="167" t="s">
        <v>158</v>
      </c>
      <c r="C77" s="168">
        <v>5200</v>
      </c>
      <c r="D77" s="168">
        <v>5200</v>
      </c>
      <c r="E77" s="169">
        <v>8686</v>
      </c>
      <c r="F77" s="176">
        <f t="shared" si="5"/>
        <v>1.6703846153846154</v>
      </c>
    </row>
    <row r="78" spans="2:6">
      <c r="B78" s="167" t="s">
        <v>159</v>
      </c>
      <c r="C78" s="168">
        <v>2000</v>
      </c>
      <c r="D78" s="168">
        <v>2000</v>
      </c>
      <c r="E78" s="169">
        <v>3311.68</v>
      </c>
      <c r="F78" s="175">
        <f t="shared" si="5"/>
        <v>1.65584</v>
      </c>
    </row>
    <row r="79" spans="2:6">
      <c r="B79" s="167" t="s">
        <v>159</v>
      </c>
      <c r="C79" s="168">
        <v>3200</v>
      </c>
      <c r="D79" s="168">
        <v>3200</v>
      </c>
      <c r="E79" s="169">
        <v>5232.55</v>
      </c>
      <c r="F79" s="175">
        <f t="shared" si="5"/>
        <v>1.6351718750000002</v>
      </c>
    </row>
    <row r="80" spans="2:6">
      <c r="B80" s="167" t="s">
        <v>160</v>
      </c>
      <c r="C80" s="168">
        <v>3000</v>
      </c>
      <c r="D80" s="168">
        <v>3000</v>
      </c>
      <c r="E80" s="169">
        <v>4863.32</v>
      </c>
      <c r="F80" s="173">
        <f t="shared" si="5"/>
        <v>1.6211066666666665</v>
      </c>
    </row>
    <row r="81" spans="2:6" ht="20.399999999999999">
      <c r="B81" s="167" t="s">
        <v>161</v>
      </c>
      <c r="C81" s="168">
        <v>6400</v>
      </c>
      <c r="D81" s="168">
        <v>6400</v>
      </c>
      <c r="E81" s="169">
        <v>10465.1</v>
      </c>
      <c r="F81" s="173">
        <f t="shared" si="5"/>
        <v>1.6351718750000002</v>
      </c>
    </row>
    <row r="82" spans="2:6" ht="20.399999999999999">
      <c r="B82" s="167" t="s">
        <v>162</v>
      </c>
      <c r="C82" s="171">
        <v>200</v>
      </c>
      <c r="D82" s="171">
        <v>200</v>
      </c>
      <c r="E82" s="170">
        <v>278.31</v>
      </c>
      <c r="F82" s="173">
        <f t="shared" si="5"/>
        <v>1.3915500000000001</v>
      </c>
    </row>
    <row r="83" spans="2:6" ht="20.399999999999999">
      <c r="B83" s="167" t="s">
        <v>162</v>
      </c>
      <c r="C83" s="171">
        <v>600</v>
      </c>
      <c r="D83" s="171">
        <v>600</v>
      </c>
      <c r="E83" s="170">
        <v>981.1</v>
      </c>
      <c r="F83" s="173">
        <f t="shared" si="5"/>
        <v>1.6351666666666667</v>
      </c>
    </row>
    <row r="84" spans="2:6">
      <c r="B84" s="167" t="s">
        <v>138</v>
      </c>
      <c r="C84" s="168">
        <v>6400</v>
      </c>
      <c r="D84" s="168">
        <v>6400</v>
      </c>
      <c r="E84" s="169">
        <v>8679.25</v>
      </c>
      <c r="F84" s="173">
        <f t="shared" si="5"/>
        <v>1.3561328125000001</v>
      </c>
    </row>
    <row r="85" spans="2:6">
      <c r="B85" s="167" t="s">
        <v>163</v>
      </c>
      <c r="C85" s="171">
        <v>600</v>
      </c>
      <c r="D85" s="171">
        <v>600</v>
      </c>
      <c r="E85" s="169">
        <v>1118.97</v>
      </c>
      <c r="F85" s="176">
        <f t="shared" si="5"/>
        <v>1.8649500000000001</v>
      </c>
    </row>
    <row r="86" spans="2:6">
      <c r="B86" s="167" t="s">
        <v>140</v>
      </c>
      <c r="C86" s="168">
        <v>3800</v>
      </c>
      <c r="D86" s="168">
        <v>3800</v>
      </c>
      <c r="E86" s="169">
        <v>5155.17</v>
      </c>
      <c r="F86" s="173">
        <f t="shared" si="5"/>
        <v>1.3566236842105264</v>
      </c>
    </row>
    <row r="87" spans="2:6">
      <c r="B87" s="167" t="s">
        <v>141</v>
      </c>
      <c r="C87" s="168">
        <v>4000</v>
      </c>
      <c r="D87" s="168">
        <v>4000</v>
      </c>
      <c r="E87" s="169">
        <v>5424.06</v>
      </c>
      <c r="F87" s="173">
        <f t="shared" si="5"/>
        <v>1.3560150000000002</v>
      </c>
    </row>
    <row r="88" spans="2:6">
      <c r="B88" s="167" t="s">
        <v>142</v>
      </c>
      <c r="C88" s="168">
        <v>5600</v>
      </c>
      <c r="D88" s="168">
        <v>5600</v>
      </c>
      <c r="E88" s="169">
        <v>9156.9599999999991</v>
      </c>
      <c r="F88" s="173">
        <f t="shared" si="5"/>
        <v>1.6351714285714285</v>
      </c>
    </row>
    <row r="89" spans="2:6">
      <c r="B89" s="167" t="s">
        <v>97</v>
      </c>
      <c r="C89" s="168">
        <v>1400</v>
      </c>
      <c r="D89" s="168">
        <v>1400</v>
      </c>
      <c r="E89" s="169">
        <v>1657.62</v>
      </c>
      <c r="F89" s="173">
        <f t="shared" si="5"/>
        <v>1.1840142857142857</v>
      </c>
    </row>
    <row r="90" spans="2:6">
      <c r="B90" s="167" t="s">
        <v>164</v>
      </c>
      <c r="C90" s="168">
        <v>1400</v>
      </c>
      <c r="D90" s="168">
        <v>1400</v>
      </c>
      <c r="E90" s="169">
        <v>2296.1999999999998</v>
      </c>
      <c r="F90" s="176">
        <f t="shared" si="5"/>
        <v>1.6401428571428569</v>
      </c>
    </row>
    <row r="91" spans="2:6">
      <c r="B91" s="167" t="s">
        <v>165</v>
      </c>
      <c r="C91" s="168">
        <v>4200</v>
      </c>
      <c r="D91" s="168">
        <v>4200</v>
      </c>
      <c r="E91" s="169">
        <v>5710.85</v>
      </c>
      <c r="F91" s="173">
        <f t="shared" si="5"/>
        <v>1.3597261904761906</v>
      </c>
    </row>
    <row r="92" spans="2:6" ht="20.399999999999999">
      <c r="B92" s="167" t="s">
        <v>166</v>
      </c>
      <c r="C92" s="171">
        <v>900</v>
      </c>
      <c r="D92" s="171">
        <v>900</v>
      </c>
      <c r="E92" s="169">
        <v>1259.98</v>
      </c>
      <c r="F92" s="175">
        <f t="shared" si="5"/>
        <v>1.3999777777777778</v>
      </c>
    </row>
    <row r="93" spans="2:6">
      <c r="B93" s="167" t="s">
        <v>167</v>
      </c>
      <c r="C93" s="168">
        <v>2400</v>
      </c>
      <c r="D93" s="168">
        <v>2400</v>
      </c>
      <c r="E93" s="169">
        <v>2767.66</v>
      </c>
      <c r="F93" s="174">
        <f t="shared" si="5"/>
        <v>1.1531916666666666</v>
      </c>
    </row>
    <row r="94" spans="2:6">
      <c r="B94" s="164" t="s">
        <v>168</v>
      </c>
      <c r="C94" s="165">
        <v>1100</v>
      </c>
      <c r="D94" s="165">
        <v>1100</v>
      </c>
      <c r="E94" s="166">
        <v>1207.6300000000001</v>
      </c>
      <c r="F94" s="173">
        <f t="shared" si="5"/>
        <v>1.0978454545454546</v>
      </c>
    </row>
    <row r="95" spans="2:6" ht="20.399999999999999">
      <c r="B95" s="167" t="s">
        <v>169</v>
      </c>
      <c r="C95" s="171">
        <v>200</v>
      </c>
      <c r="D95" s="171">
        <v>200</v>
      </c>
      <c r="E95" s="170">
        <v>215.26</v>
      </c>
      <c r="F95" s="173">
        <f t="shared" si="5"/>
        <v>1.0763</v>
      </c>
    </row>
    <row r="96" spans="2:6" ht="30.6">
      <c r="B96" s="167" t="s">
        <v>170</v>
      </c>
      <c r="C96" s="171">
        <v>500</v>
      </c>
      <c r="D96" s="171">
        <v>500</v>
      </c>
      <c r="E96" s="170">
        <v>538.14</v>
      </c>
      <c r="F96" s="173">
        <f t="shared" si="5"/>
        <v>1.0762799999999999</v>
      </c>
    </row>
    <row r="97" spans="2:6" ht="20.399999999999999">
      <c r="B97" s="167" t="s">
        <v>171</v>
      </c>
      <c r="C97" s="171">
        <v>400</v>
      </c>
      <c r="D97" s="171">
        <v>400</v>
      </c>
      <c r="E97" s="170">
        <v>454.23</v>
      </c>
      <c r="F97" s="173">
        <f t="shared" si="5"/>
        <v>1.135575</v>
      </c>
    </row>
  </sheetData>
  <mergeCells count="23">
    <mergeCell ref="S4:S5"/>
    <mergeCell ref="I3:I5"/>
    <mergeCell ref="F3:F5"/>
    <mergeCell ref="G3:H3"/>
    <mergeCell ref="G4:G5"/>
    <mergeCell ref="H4:H5"/>
    <mergeCell ref="P3:Q3"/>
    <mergeCell ref="B1:S1"/>
    <mergeCell ref="B3:B5"/>
    <mergeCell ref="C3:C5"/>
    <mergeCell ref="D3:D5"/>
    <mergeCell ref="E3:E5"/>
    <mergeCell ref="J3:J5"/>
    <mergeCell ref="K3:K5"/>
    <mergeCell ref="L3:L5"/>
    <mergeCell ref="M3:M5"/>
    <mergeCell ref="N3:O3"/>
    <mergeCell ref="R3:S3"/>
    <mergeCell ref="N4:N5"/>
    <mergeCell ref="O4:O5"/>
    <mergeCell ref="P4:P5"/>
    <mergeCell ref="Q4:Q5"/>
    <mergeCell ref="R4:R5"/>
  </mergeCells>
  <printOptions horizontalCentered="1"/>
  <pageMargins left="0.31496062992125984" right="0.31496062992125984" top="0.74803149606299213" bottom="0.35433070866141736" header="0" footer="0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10.02.10</vt:lpstr>
      <vt:lpstr>01.03.10</vt:lpstr>
      <vt:lpstr>02.08.10</vt:lpstr>
      <vt:lpstr>Наценка (2)</vt:lpstr>
      <vt:lpstr>направляющие, петли</vt:lpstr>
      <vt:lpstr>ручки</vt:lpstr>
      <vt:lpstr>Наценка на кромку</vt:lpstr>
      <vt:lpstr>'01.03.10'!Область_печати</vt:lpstr>
      <vt:lpstr>'02.08.10'!Область_печати</vt:lpstr>
      <vt:lpstr>'10.02.10'!Область_печати</vt:lpstr>
      <vt:lpstr>'направляющие, петли'!Область_печати</vt:lpstr>
      <vt:lpstr>'Наценка на кромку'!Область_печати</vt:lpstr>
      <vt:lpstr>ручки!Область_печати</vt:lpstr>
    </vt:vector>
  </TitlesOfParts>
  <Company>UPS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Тихоненок</cp:lastModifiedBy>
  <cp:lastPrinted>2017-12-13T10:10:58Z</cp:lastPrinted>
  <dcterms:created xsi:type="dcterms:W3CDTF">2005-03-22T10:55:34Z</dcterms:created>
  <dcterms:modified xsi:type="dcterms:W3CDTF">2018-03-30T04:41:38Z</dcterms:modified>
</cp:coreProperties>
</file>